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triz" sheetId="1" r:id="rId1"/>
    <sheet name="No aceptables" sheetId="2" r:id="rId2"/>
    <sheet name="Escala" sheetId="3" r:id="rId3"/>
    <sheet name="Resumen" sheetId="4" r:id="rId4"/>
    <sheet name="Instrucciones" sheetId="5" r:id="rId5"/>
  </sheets>
  <definedNames>
    <definedName name="_xlnm._FilterDatabase" localSheetId="0" hidden="1">'Matriz'!$A$1:$R$201</definedName>
    <definedName name="_xlnm._FilterDatabase" localSheetId="1" hidden="1">'No aceptables'!$A$1:$I$201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22" customWidth="1"/>
    <col min="2" max="2" width="62" customWidth="1"/>
    <col min="3" max="3" width="62" customWidth="1"/>
    <col min="4" max="4" width="62" customWidth="1"/>
    <col min="5" max="5" width="62" customWidth="1"/>
    <col min="6" max="6" width="12" customWidth="1"/>
    <col min="7" max="7" width="10" customWidth="1"/>
    <col min="8" max="8" width="8" customWidth="1"/>
    <col min="9" max="9" width="16" customWidth="1"/>
    <col min="10" max="10" width="62" customWidth="1"/>
    <col min="11" max="11" width="22" customWidth="1"/>
    <col min="12" max="12" width="12" customWidth="1"/>
    <col min="13" max="13" width="12" customWidth="1"/>
    <col min="14" max="14" width="10" customWidth="1"/>
    <col min="15" max="15" width="8" customWidth="1"/>
    <col min="16" max="16" width="16" customWidth="1"/>
    <col min="17" max="17" width="16" customWidth="1"/>
    <col min="18" max="18" width="10" customWidth="1"/>
  </cols>
  <sheetData>
    <row r="1">
      <c r="A1" s="1" t="inlineStr">
        <is>
          <t xml:space="preserve">Contratista</t>
        </is>
      </c>
      <c r="B1" s="1" t="inlineStr">
        <is>
          <t xml:space="preserve">Tarea</t>
        </is>
      </c>
      <c r="C1" s="1" t="inlineStr">
        <is>
          <t xml:space="preserve">Peligro</t>
        </is>
      </c>
      <c r="D1" s="1" t="inlineStr">
        <is>
          <t xml:space="preserve">Daño posible</t>
        </is>
      </c>
      <c r="E1" s="1" t="inlineStr">
        <is>
          <t xml:space="preserve">Controles existentes</t>
        </is>
      </c>
      <c r="F1" s="1" t="inlineStr">
        <is>
          <t xml:space="preserve">Probabilidad</t>
        </is>
      </c>
      <c r="G1" s="1" t="inlineStr">
        <is>
          <t xml:space="preserve">Severidad</t>
        </is>
      </c>
      <c r="H1" s="1" t="inlineStr">
        <is>
          <t xml:space="preserve">Puntaje</t>
        </is>
      </c>
      <c r="I1" s="1" t="inlineStr">
        <is>
          <t xml:space="preserve">Nivel de riesgo</t>
        </is>
      </c>
      <c r="J1" s="1" t="inlineStr">
        <is>
          <t xml:space="preserve">Controles adicionales</t>
        </is>
      </c>
      <c r="K1" s="1" t="inlineStr">
        <is>
          <t xml:space="preserve">Responsable</t>
        </is>
      </c>
      <c r="L1" s="1" t="inlineStr">
        <is>
          <t xml:space="preserve">Plazo</t>
        </is>
      </c>
      <c r="M1" s="1" t="inlineStr">
        <is>
          <t xml:space="preserve">Probabilidad después</t>
        </is>
      </c>
      <c r="N1" s="1" t="inlineStr">
        <is>
          <t xml:space="preserve">Severidad después</t>
        </is>
      </c>
      <c r="O1" s="1" t="inlineStr">
        <is>
          <t xml:space="preserve">Puntaje después</t>
        </is>
      </c>
      <c r="P1" s="1" t="inlineStr">
        <is>
          <t xml:space="preserve">Nivel después</t>
        </is>
      </c>
      <c r="Q1" s="1" t="inlineStr">
        <is>
          <t xml:space="preserve">Situación</t>
        </is>
      </c>
      <c r="R1" s="1" t="inlineStr">
        <is>
          <t xml:space="preserve">N.º de pendiente</t>
        </is>
      </c>
    </row>
    <row r="2">
      <c r="A2" s="0" t="inlineStr">
        <is>
          <t xml:space="preserve">Montajes Industriales</t>
        </is>
      </c>
      <c r="B2" s="4" t="inlineStr">
        <is>
          <t xml:space="preserve">Reparación de chapas en el techo de la nave de producción</t>
        </is>
      </c>
      <c r="C2" s="4" t="inlineStr">
        <is>
          <t xml:space="preserve">Caída desde el borde del techo o a través de una chapa traslúcida</t>
        </is>
      </c>
      <c r="D2" s="4" t="inlineStr">
        <is>
          <t xml:space="preserve">Muerte o lesiones graves</t>
        </is>
      </c>
      <c r="E2" s="4" t="inlineStr">
        <is>
          <t xml:space="preserve">Permiso de trabajo en altura. Arnés de cuerpo entero con doble cabo, siempre enganchado a un punto de anclaje. Pasarelas sobre las chapas frágiles. Zona de abajo vallada y señalizada.</t>
        </is>
      </c>
      <c r="F2" s="0">
        <v>3</v>
      </c>
      <c r="G2" s="0">
        <v>5</v>
      </c>
      <c r="H2" s="5">
        <f>IF(OR(F2="",G2=""),"",IFERROR(IF(MATCH(F2*1,Escala!$B$2:$B$6,0)+MATCH(G2*1,Escala!$B$7:$B$11,0)&gt;0,F2*G2,""),""))</f>
        <v>15</v>
      </c>
      <c r="I2" s="5" t="str">
        <f>IF(COUNTA(A2:G2)+COUNTA(J2:N2)=0,"",IF(OR(F2="",G2=""),"Falta evaluar",IF(H2="","Revisar",IF(OR(COUNT(Escala!$B$12:$B$14)&lt;3,COUNTA(Escala!$C$12:$C$15)&lt;4),"Revisar la escala",IF(H2&lt;=Escala!$B$12,Escala!$C$12&amp;"",IF(H2&lt;=Escala!$B$13,Escala!$C$13&amp;"",IF(H2&lt;=Escala!$B$14,Escala!$C$14&amp;"",Escala!$C$15&amp;"")))))))</f>
        <v>Alto</v>
      </c>
      <c r="J2" s="4" t="inlineStr">
        <is>
          <t xml:space="preserve">Línea de vida instalada y revisada antes de subir. Plan de rescate, con la plataforma elevadora en el lugar. La tarea se suspende con viento o lluvia.</t>
        </is>
      </c>
      <c r="K2" s="0" t="inlineStr">
        <is>
          <t xml:space="preserve">Seguridad e Higiene</t>
        </is>
      </c>
      <c r="L2" s="2">
        <v>46195</v>
      </c>
      <c r="M2" s="0">
        <v>1</v>
      </c>
      <c r="N2" s="0">
        <v>5</v>
      </c>
      <c r="O2" s="5">
        <f>IF(OR(M2="",N2=""),"",IFERROR(IF(MATCH(M2*1,Escala!$B$2:$B$6,0)+MATCH(N2*1,Escala!$B$7:$B$11,0)&gt;0,M2*N2,""),""))</f>
        <v>5</v>
      </c>
      <c r="P2" s="5" t="str">
        <f>IF(COUNTA(A2:G2)+COUNTA(J2:N2)=0,"",IF(AND(M2="",N2=""),IF(J2="","","Falta evaluar"),IF(OR(M2="",N2=""),"Falta evaluar",IF(O2="","Revisar",IF(OR(COUNT(Escala!$B$12:$B$14)&lt;3,COUNTA(Escala!$C$12:$C$15)&lt;4),"Revisar la escala",IF(O2&lt;=Escala!$B$12,Escala!$C$12&amp;"",IF(O2&lt;=Escala!$B$13,Escala!$C$13&amp;"",IF(O2&lt;=Escala!$B$14,Escala!$C$14&amp;"",Escala!$C$15&amp;""))))))))</f>
        <v>Medio</v>
      </c>
      <c r="Q2" s="5" t="str">
        <f>IF(I2="","",IF(OR(I2="Falta evaluar",I2="Revisar",I2="Revisar la escala"),I2,IF(P2="Revisar","Revisar",IF(COUNT(Escala!$B$16)&lt;1,"Revisar la escala",IF(IF(O2="",H2,O2)&lt;=Escala!$B$16,"Aceptable","No aceptable")))))</f>
        <v>Aceptable</v>
      </c>
      <c r="R2" s="5" t="str">
        <f>IF(Q2="No aceptable",COUNTIF(Q$2:Q2,"No aceptable"),"")</f>
        <v/>
      </c>
    </row>
    <row r="3">
      <c r="A3" s="0" t="inlineStr">
        <is>
          <t xml:space="preserve">Montajes Industriales</t>
        </is>
      </c>
      <c r="B3" s="4" t="inlineStr">
        <is>
          <t xml:space="preserve">Soldadura y corte de cañerías en la sala de calderas</t>
        </is>
      </c>
      <c r="C3" s="4" t="inlineStr">
        <is>
          <t xml:space="preserve">Incendio por chispas sobre materiales combustibles, que alcanzan también el sector vecino, donde trabaja otra firma</t>
        </is>
      </c>
      <c r="D3" s="4" t="inlineStr">
        <is>
          <t xml:space="preserve">Quemaduras graves e incendio del sector</t>
        </is>
      </c>
      <c r="E3" s="4" t="inlineStr">
        <is>
          <t xml:space="preserve">Permiso de trabajo en caliente. Cañería vacía, aislada y bloqueada antes de cortar. Combustibles retirados o cubiertos en el área de trabajo. Matafuegos a mano. Pantallas contra chispas.</t>
        </is>
      </c>
      <c r="F3" s="0">
        <v>3</v>
      </c>
      <c r="G3" s="0">
        <v>4</v>
      </c>
      <c r="H3" s="5">
        <f>IF(OR(F3="",G3=""),"",IFERROR(IF(MATCH(F3*1,Escala!$B$2:$B$6,0)+MATCH(G3*1,Escala!$B$7:$B$11,0)&gt;0,F3*G3,""),""))</f>
        <v>12</v>
      </c>
      <c r="I3" s="5" t="str">
        <f>IF(COUNTA(A3:G3)+COUNTA(J3:N3)=0,"",IF(OR(F3="",G3=""),"Falta evaluar",IF(H3="","Revisar",IF(OR(COUNT(Escala!$B$12:$B$14)&lt;3,COUNTA(Escala!$C$12:$C$15)&lt;4),"Revisar la escala",IF(H3&lt;=Escala!$B$12,Escala!$C$12&amp;"",IF(H3&lt;=Escala!$B$13,Escala!$C$13&amp;"",IF(H3&lt;=Escala!$B$14,Escala!$C$14&amp;"",Escala!$C$15&amp;"")))))))</f>
        <v>Alto</v>
      </c>
      <c r="J3" s="4" t="inlineStr">
        <is>
          <t xml:space="preserve">Vigía de chispas durante la tarea y después de terminarla. Aviso a la firma del sector vecino en la reunión de inicio del día.</t>
        </is>
      </c>
      <c r="K3" s="0" t="inlineStr">
        <is>
          <t xml:space="preserve">Seguridad e Higiene</t>
        </is>
      </c>
      <c r="L3" s="2">
        <v>46188</v>
      </c>
      <c r="M3" s="0">
        <v>2</v>
      </c>
      <c r="N3" s="0">
        <v>4</v>
      </c>
      <c r="O3" s="5">
        <f>IF(OR(M3="",N3=""),"",IFERROR(IF(MATCH(M3*1,Escala!$B$2:$B$6,0)+MATCH(N3*1,Escala!$B$7:$B$11,0)&gt;0,M3*N3,""),""))</f>
        <v>8</v>
      </c>
      <c r="P3" s="5" t="str">
        <f>IF(COUNTA(A3:G3)+COUNTA(J3:N3)=0,"",IF(AND(M3="",N3=""),IF(J3="","","Falta evaluar"),IF(OR(M3="",N3=""),"Falta evaluar",IF(O3="","Revisar",IF(OR(COUNT(Escala!$B$12:$B$14)&lt;3,COUNTA(Escala!$C$12:$C$15)&lt;4),"Revisar la escala",IF(O3&lt;=Escala!$B$12,Escala!$C$12&amp;"",IF(O3&lt;=Escala!$B$13,Escala!$C$13&amp;"",IF(O3&lt;=Escala!$B$14,Escala!$C$14&amp;"",Escala!$C$15&amp;""))))))))</f>
        <v>Medio</v>
      </c>
      <c r="Q3" s="5" t="str">
        <f>IF(I3="","",IF(OR(I3="Falta evaluar",I3="Revisar",I3="Revisar la escala"),I3,IF(P3="Revisar","Revisar",IF(COUNT(Escala!$B$16)&lt;1,"Revisar la escala",IF(IF(O3="",H3,O3)&lt;=Escala!$B$16,"Aceptable","No aceptable")))))</f>
        <v>Aceptable</v>
      </c>
      <c r="R3" s="5" t="str">
        <f>IF(Q3="No aceptable",COUNTIF(Q$2:Q3,"No aceptable"),"")</f>
        <v/>
      </c>
    </row>
    <row r="4">
      <c r="A4" s="0" t="inlineStr">
        <is>
          <t xml:space="preserve">Limpieza Total</t>
        </is>
      </c>
      <c r="B4" s="4" t="inlineStr">
        <is>
          <t xml:space="preserve">Limpieza interior del tanque de efluentes</t>
        </is>
      </c>
      <c r="C4" s="4" t="inlineStr">
        <is>
          <t xml:space="preserve">Atmósfera sin oxígeno suficiente, o con gases tóxicos o inflamables</t>
        </is>
      </c>
      <c r="D4" s="4" t="inlineStr">
        <is>
          <t xml:space="preserve">Asfixia o intoxicación, con riesgo de muerte</t>
        </is>
      </c>
      <c r="E4" s="4" t="inlineStr">
        <is>
          <t xml:space="preserve">Permiso de ingreso a espacios confinados. Tanque aislado y bloqueado. Ventilación forzada. Medición de gases antes de entrar. Vigía en la boca de acceso.</t>
        </is>
      </c>
      <c r="F4" s="0">
        <v>4</v>
      </c>
      <c r="G4" s="0">
        <v>5</v>
      </c>
      <c r="H4" s="5">
        <f>IF(OR(F4="",G4=""),"",IFERROR(IF(MATCH(F4*1,Escala!$B$2:$B$6,0)+MATCH(G4*1,Escala!$B$7:$B$11,0)&gt;0,F4*G4,""),""))</f>
        <v>20</v>
      </c>
      <c r="I4" s="5" t="str">
        <f>IF(COUNTA(A4:G4)+COUNTA(J4:N4)=0,"",IF(OR(F4="",G4=""),"Falta evaluar",IF(H4="","Revisar",IF(OR(COUNT(Escala!$B$12:$B$14)&lt;3,COUNTA(Escala!$C$12:$C$15)&lt;4),"Revisar la escala",IF(H4&lt;=Escala!$B$12,Escala!$C$12&amp;"",IF(H4&lt;=Escala!$B$13,Escala!$C$13&amp;"",IF(H4&lt;=Escala!$B$14,Escala!$C$14&amp;"",Escala!$C$15&amp;"")))))))</f>
        <v>Crítico</v>
      </c>
      <c r="J4" s="4" t="inlineStr">
        <is>
          <t xml:space="preserve">Medición continua de gases durante el ingreso. Equipo de rescate en la boca de acceso, con personas entrenadas para usarlo. Evaluar la limpieza desde afuera, sin ingreso.</t>
        </is>
      </c>
      <c r="K4" s="0" t="inlineStr">
        <is>
          <t xml:space="preserve">Jefe de mantenimiento</t>
        </is>
      </c>
      <c r="L4" s="2">
        <v>46272</v>
      </c>
      <c r="M4" s="0">
        <v>2</v>
      </c>
      <c r="N4" s="0">
        <v>5</v>
      </c>
      <c r="O4" s="5">
        <f>IF(OR(M4="",N4=""),"",IFERROR(IF(MATCH(M4*1,Escala!$B$2:$B$6,0)+MATCH(N4*1,Escala!$B$7:$B$11,0)&gt;0,M4*N4,""),""))</f>
        <v>10</v>
      </c>
      <c r="P4" s="5" t="str">
        <f>IF(COUNTA(A4:G4)+COUNTA(J4:N4)=0,"",IF(AND(M4="",N4=""),IF(J4="","","Falta evaluar"),IF(OR(M4="",N4=""),"Falta evaluar",IF(O4="","Revisar",IF(OR(COUNT(Escala!$B$12:$B$14)&lt;3,COUNTA(Escala!$C$12:$C$15)&lt;4),"Revisar la escala",IF(O4&lt;=Escala!$B$12,Escala!$C$12&amp;"",IF(O4&lt;=Escala!$B$13,Escala!$C$13&amp;"",IF(O4&lt;=Escala!$B$14,Escala!$C$14&amp;"",Escala!$C$15&amp;""))))))))</f>
        <v>Alto</v>
      </c>
      <c r="Q4" s="5" t="str">
        <f>IF(I4="","",IF(OR(I4="Falta evaluar",I4="Revisar",I4="Revisar la escala"),I4,IF(P4="Revisar","Revisar",IF(COUNT(Escala!$B$16)&lt;1,"Revisar la escala",IF(IF(O4="",H4,O4)&lt;=Escala!$B$16,"Aceptable","No aceptable")))))</f>
        <v>No aceptable</v>
      </c>
      <c r="R4" s="5">
        <f>IF(Q4="No aceptable",COUNTIF(Q$2:Q4,"No aceptable"),"")</f>
        <v>1</v>
      </c>
    </row>
    <row r="5">
      <c r="A5" s="0" t="inlineStr">
        <is>
          <t xml:space="preserve">Montajes Industriales</t>
        </is>
      </c>
      <c r="B5" s="4" t="inlineStr">
        <is>
          <t xml:space="preserve">Izaje de un motor con grúa móvil</t>
        </is>
      </c>
      <c r="C5" s="4" t="inlineStr">
        <is>
          <t xml:space="preserve">Caída de la carga, o golpe de la carga en movimiento</t>
        </is>
      </c>
      <c r="D5" s="4" t="inlineStr">
        <is>
          <t xml:space="preserve">Aplastamiento y lesiones graves</t>
        </is>
      </c>
      <c r="E5" s="4" t="inlineStr">
        <is>
          <t xml:space="preserve">Permiso de izaje con su plan. Peso de la carga dentro de la capacidad de la grúa. Eslingas y accesorios inspeccionados. Operador habilitado. Área despejada y vallada: nadie debajo de la carga.</t>
        </is>
      </c>
      <c r="F5" s="0">
        <v>2</v>
      </c>
      <c r="G5" s="0">
        <v>5</v>
      </c>
      <c r="H5" s="5">
        <f>IF(OR(F5="",G5=""),"",IFERROR(IF(MATCH(F5*1,Escala!$B$2:$B$6,0)+MATCH(G5*1,Escala!$B$7:$B$11,0)&gt;0,F5*G5,""),""))</f>
        <v>10</v>
      </c>
      <c r="I5" s="5" t="str">
        <f>IF(COUNTA(A5:G5)+COUNTA(J5:N5)=0,"",IF(OR(F5="",G5=""),"Falta evaluar",IF(H5="","Revisar",IF(OR(COUNT(Escala!$B$12:$B$14)&lt;3,COUNTA(Escala!$C$12:$C$15)&lt;4),"Revisar la escala",IF(H5&lt;=Escala!$B$12,Escala!$C$12&amp;"",IF(H5&lt;=Escala!$B$13,Escala!$C$13&amp;"",IF(H5&lt;=Escala!$B$14,Escala!$C$14&amp;"",Escala!$C$15&amp;"")))))))</f>
        <v>Alto</v>
      </c>
      <c r="J5" s="4" t="inlineStr">
        <is>
          <t xml:space="preserve">Un solo señalero, identificado. Cuerdas guía para dirigir la carga. La tarea se suspende con viento fuerte.</t>
        </is>
      </c>
      <c r="K5" s="0" t="inlineStr">
        <is>
          <t xml:space="preserve">Jefe de mantenimiento</t>
        </is>
      </c>
      <c r="L5" s="2">
        <v>46195</v>
      </c>
      <c r="M5" s="0">
        <v>1</v>
      </c>
      <c r="N5" s="0">
        <v>5</v>
      </c>
      <c r="O5" s="5">
        <f>IF(OR(M5="",N5=""),"",IFERROR(IF(MATCH(M5*1,Escala!$B$2:$B$6,0)+MATCH(N5*1,Escala!$B$7:$B$11,0)&gt;0,M5*N5,""),""))</f>
        <v>5</v>
      </c>
      <c r="P5" s="5" t="str">
        <f>IF(COUNTA(A5:G5)+COUNTA(J5:N5)=0,"",IF(AND(M5="",N5=""),IF(J5="","","Falta evaluar"),IF(OR(M5="",N5=""),"Falta evaluar",IF(O5="","Revisar",IF(OR(COUNT(Escala!$B$12:$B$14)&lt;3,COUNTA(Escala!$C$12:$C$15)&lt;4),"Revisar la escala",IF(O5&lt;=Escala!$B$12,Escala!$C$12&amp;"",IF(O5&lt;=Escala!$B$13,Escala!$C$13&amp;"",IF(O5&lt;=Escala!$B$14,Escala!$C$14&amp;"",Escala!$C$15&amp;""))))))))</f>
        <v>Medio</v>
      </c>
      <c r="Q5" s="5" t="str">
        <f>IF(I5="","",IF(OR(I5="Falta evaluar",I5="Revisar",I5="Revisar la escala"),I5,IF(P5="Revisar","Revisar",IF(COUNT(Escala!$B$16)&lt;1,"Revisar la escala",IF(IF(O5="",H5,O5)&lt;=Escala!$B$16,"Aceptable","No aceptable")))))</f>
        <v>Aceptable</v>
      </c>
      <c r="R5" s="5" t="str">
        <f>IF(Q5="No aceptable",COUNTIF(Q$2:Q5,"No aceptable"),"")</f>
        <v/>
      </c>
    </row>
    <row r="6">
      <c r="A6" s="0" t="inlineStr">
        <is>
          <t xml:space="preserve">Ezequiel Sosa</t>
        </is>
      </c>
      <c r="B6" s="4" t="inlineStr">
        <is>
          <t xml:space="preserve">Cambio de un interruptor en el tablero general</t>
        </is>
      </c>
      <c r="C6" s="4" t="inlineStr">
        <is>
          <t xml:space="preserve">Contacto con partes con tensión, o arco eléctrico</t>
        </is>
      </c>
      <c r="D6" s="4" t="inlineStr">
        <is>
          <t xml:space="preserve">Electrocución y quemaduras</t>
        </is>
      </c>
      <c r="E6" s="4" t="inlineStr">
        <is>
          <t xml:space="preserve">Corte de energía, bloqueo y etiquetado con el candado de cada persona. Verificación de ausencia de tensión antes de tocar. Herramientas aisladas.</t>
        </is>
      </c>
      <c r="F6" s="0">
        <v>2</v>
      </c>
      <c r="G6" s="0">
        <v>5</v>
      </c>
      <c r="H6" s="5">
        <f>IF(OR(F6="",G6=""),"",IFERROR(IF(MATCH(F6*1,Escala!$B$2:$B$6,0)+MATCH(G6*1,Escala!$B$7:$B$11,0)&gt;0,F6*G6,""),""))</f>
        <v>10</v>
      </c>
      <c r="I6" s="5" t="str">
        <f>IF(COUNTA(A6:G6)+COUNTA(J6:N6)=0,"",IF(OR(F6="",G6=""),"Falta evaluar",IF(H6="","Revisar",IF(OR(COUNT(Escala!$B$12:$B$14)&lt;3,COUNTA(Escala!$C$12:$C$15)&lt;4),"Revisar la escala",IF(H6&lt;=Escala!$B$12,Escala!$C$12&amp;"",IF(H6&lt;=Escala!$B$13,Escala!$C$13&amp;"",IF(H6&lt;=Escala!$B$14,Escala!$C$14&amp;"",Escala!$C$15&amp;"")))))))</f>
        <v>Alto</v>
      </c>
      <c r="J6" s="4" t="inlineStr">
        <is>
          <t xml:space="preserve">Partes vecinas con tensión cubiertas y señalizadas. Trabajo acompañado por una persona que sepa cortar la energía y dar aviso.</t>
        </is>
      </c>
      <c r="K6" s="0" t="inlineStr">
        <is>
          <t xml:space="preserve">Jefe de mantenimiento</t>
        </is>
      </c>
      <c r="L6" s="2">
        <v>46255</v>
      </c>
      <c r="O6" s="5" t="str">
        <f>IF(OR(M6="",N6=""),"",IFERROR(IF(MATCH(M6*1,Escala!$B$2:$B$6,0)+MATCH(N6*1,Escala!$B$7:$B$11,0)&gt;0,M6*N6,""),""))</f>
        <v/>
      </c>
      <c r="P6" s="5" t="str">
        <f>IF(COUNTA(A6:G6)+COUNTA(J6:N6)=0,"",IF(AND(M6="",N6=""),IF(J6="","","Falta evaluar"),IF(OR(M6="",N6=""),"Falta evaluar",IF(O6="","Revisar",IF(OR(COUNT(Escala!$B$12:$B$14)&lt;3,COUNTA(Escala!$C$12:$C$15)&lt;4),"Revisar la escala",IF(O6&lt;=Escala!$B$12,Escala!$C$12&amp;"",IF(O6&lt;=Escala!$B$13,Escala!$C$13&amp;"",IF(O6&lt;=Escala!$B$14,Escala!$C$14&amp;"",Escala!$C$15&amp;""))))))))</f>
        <v>Falta evaluar</v>
      </c>
      <c r="Q6" s="5" t="str">
        <f>IF(I6="","",IF(OR(I6="Falta evaluar",I6="Revisar",I6="Revisar la escala"),I6,IF(P6="Revisar","Revisar",IF(COUNT(Escala!$B$16)&lt;1,"Revisar la escala",IF(IF(O6="",H6,O6)&lt;=Escala!$B$16,"Aceptable","No aceptable")))))</f>
        <v>No aceptable</v>
      </c>
      <c r="R6" s="5">
        <f>IF(Q6="No aceptable",COUNTIF(Q$2:Q6,"No aceptable"),"")</f>
        <v>2</v>
      </c>
    </row>
    <row r="7">
      <c r="A7" s="0" t="inlineStr">
        <is>
          <t xml:space="preserve">Transportes Río Luján</t>
        </is>
      </c>
      <c r="B7" s="4" t="inlineStr">
        <is>
          <t xml:space="preserve">Ingreso, maniobra y descarga de camiones en el playón</t>
        </is>
      </c>
      <c r="C7" s="4" t="inlineStr">
        <is>
          <t xml:space="preserve">Atropello de peatones, o choque al maniobrar marcha atrás</t>
        </is>
      </c>
      <c r="D7" s="4" t="inlineStr">
        <is>
          <t xml:space="preserve">Lesiones graves</t>
        </is>
      </c>
      <c r="E7" s="4" t="inlineStr">
        <is>
          <t xml:space="preserve">Velocidad máxima interna señalizada. Sendas peatonales marcadas. Señalero para la marcha atrás. Chaleco reflectivo. Alarma de retroceso.</t>
        </is>
      </c>
      <c r="F7" s="0">
        <v>2</v>
      </c>
      <c r="G7" s="0">
        <v>4</v>
      </c>
      <c r="H7" s="5">
        <f>IF(OR(F7="",G7=""),"",IFERROR(IF(MATCH(F7*1,Escala!$B$2:$B$6,0)+MATCH(G7*1,Escala!$B$7:$B$11,0)&gt;0,F7*G7,""),""))</f>
        <v>8</v>
      </c>
      <c r="I7" s="5" t="str">
        <f>IF(COUNTA(A7:G7)+COUNTA(J7:N7)=0,"",IF(OR(F7="",G7=""),"Falta evaluar",IF(H7="","Revisar",IF(OR(COUNT(Escala!$B$12:$B$14)&lt;3,COUNTA(Escala!$C$12:$C$15)&lt;4),"Revisar la escala",IF(H7&lt;=Escala!$B$12,Escala!$C$12&amp;"",IF(H7&lt;=Escala!$B$13,Escala!$C$13&amp;"",IF(H7&lt;=Escala!$B$14,Escala!$C$14&amp;"",Escala!$C$15&amp;"")))))))</f>
        <v>Medio</v>
      </c>
      <c r="J7" s="4" t="inlineStr">
        <is>
          <t xml:space="preserve">Barrera física entre la senda peatonal y el playón. Descargas fuera del horario de cambio de turno.</t>
        </is>
      </c>
      <c r="K7" s="0" t="inlineStr">
        <is>
          <t xml:space="preserve">Jefe de logística</t>
        </is>
      </c>
      <c r="L7" s="2">
        <v>46202</v>
      </c>
      <c r="M7" s="0">
        <v>1</v>
      </c>
      <c r="N7" s="0">
        <v>4</v>
      </c>
      <c r="O7" s="5">
        <f>IF(OR(M7="",N7=""),"",IFERROR(IF(MATCH(M7*1,Escala!$B$2:$B$6,0)+MATCH(N7*1,Escala!$B$7:$B$11,0)&gt;0,M7*N7,""),""))</f>
        <v>4</v>
      </c>
      <c r="P7" s="5" t="str">
        <f>IF(COUNTA(A7:G7)+COUNTA(J7:N7)=0,"",IF(AND(M7="",N7=""),IF(J7="","","Falta evaluar"),IF(OR(M7="",N7=""),"Falta evaluar",IF(O7="","Revisar",IF(OR(COUNT(Escala!$B$12:$B$14)&lt;3,COUNTA(Escala!$C$12:$C$15)&lt;4),"Revisar la escala",IF(O7&lt;=Escala!$B$12,Escala!$C$12&amp;"",IF(O7&lt;=Escala!$B$13,Escala!$C$13&amp;"",IF(O7&lt;=Escala!$B$14,Escala!$C$14&amp;"",Escala!$C$15&amp;""))))))))</f>
        <v>Bajo</v>
      </c>
      <c r="Q7" s="5" t="str">
        <f>IF(I7="","",IF(OR(I7="Falta evaluar",I7="Revisar",I7="Revisar la escala"),I7,IF(P7="Revisar","Revisar",IF(COUNT(Escala!$B$16)&lt;1,"Revisar la escala",IF(IF(O7="",H7,O7)&lt;=Escala!$B$16,"Aceptable","No aceptable")))))</f>
        <v>Aceptable</v>
      </c>
      <c r="R7" s="5" t="str">
        <f>IF(Q7="No aceptable",COUNTIF(Q$2:Q7,"No aceptable"),"")</f>
        <v/>
      </c>
    </row>
    <row r="8">
      <c r="A8" s="0" t="inlineStr">
        <is>
          <t xml:space="preserve">Limpieza Total</t>
        </is>
      </c>
      <c r="B8" s="4" t="inlineStr">
        <is>
          <t xml:space="preserve">Limpieza de pisos en el depósito</t>
        </is>
      </c>
      <c r="C8" s="4" t="inlineStr">
        <is>
          <t xml:space="preserve">Atropello por los autoelevadores del sitio, que circulan mientras se limpia</t>
        </is>
      </c>
      <c r="D8" s="4" t="inlineStr">
        <is>
          <t xml:space="preserve">Lesiones graves</t>
        </is>
      </c>
      <c r="E8" s="4" t="inlineStr">
        <is>
          <t xml:space="preserve">Limpieza fuera del horario de carga. Sector cerrado con conos y cinta mientras se limpia. Chaleco reflectivo.</t>
        </is>
      </c>
      <c r="F8" s="0">
        <v>1</v>
      </c>
      <c r="G8" s="0">
        <v>4</v>
      </c>
      <c r="H8" s="5">
        <f>IF(OR(F8="",G8=""),"",IFERROR(IF(MATCH(F8*1,Escala!$B$2:$B$6,0)+MATCH(G8*1,Escala!$B$7:$B$11,0)&gt;0,F8*G8,""),""))</f>
        <v>4</v>
      </c>
      <c r="I8" s="5" t="str">
        <f>IF(COUNTA(A8:G8)+COUNTA(J8:N8)=0,"",IF(OR(F8="",G8=""),"Falta evaluar",IF(H8="","Revisar",IF(OR(COUNT(Escala!$B$12:$B$14)&lt;3,COUNTA(Escala!$C$12:$C$15)&lt;4),"Revisar la escala",IF(H8&lt;=Escala!$B$12,Escala!$C$12&amp;"",IF(H8&lt;=Escala!$B$13,Escala!$C$13&amp;"",IF(H8&lt;=Escala!$B$14,Escala!$C$14&amp;"",Escala!$C$15&amp;"")))))))</f>
        <v>Bajo</v>
      </c>
      <c r="O8" s="5" t="str">
        <f>IF(OR(M8="",N8=""),"",IFERROR(IF(MATCH(M8*1,Escala!$B$2:$B$6,0)+MATCH(N8*1,Escala!$B$7:$B$11,0)&gt;0,M8*N8,""),""))</f>
        <v/>
      </c>
      <c r="P8" s="5" t="str">
        <f>IF(COUNTA(A8:G8)+COUNTA(J8:N8)=0,"",IF(AND(M8="",N8=""),IF(J8="","","Falta evaluar"),IF(OR(M8="",N8=""),"Falta evaluar",IF(O8="","Revisar",IF(OR(COUNT(Escala!$B$12:$B$14)&lt;3,COUNTA(Escala!$C$12:$C$15)&lt;4),"Revisar la escala",IF(O8&lt;=Escala!$B$12,Escala!$C$12&amp;"",IF(O8&lt;=Escala!$B$13,Escala!$C$13&amp;"",IF(O8&lt;=Escala!$B$14,Escala!$C$14&amp;"",Escala!$C$15&amp;""))))))))</f>
        <v/>
      </c>
      <c r="Q8" s="5" t="str">
        <f>IF(I8="","",IF(OR(I8="Falta evaluar",I8="Revisar",I8="Revisar la escala"),I8,IF(P8="Revisar","Revisar",IF(COUNT(Escala!$B$16)&lt;1,"Revisar la escala",IF(IF(O8="",H8,O8)&lt;=Escala!$B$16,"Aceptable","No aceptable")))))</f>
        <v>Aceptable</v>
      </c>
      <c r="R8" s="5" t="str">
        <f>IF(Q8="No aceptable",COUNTIF(Q$2:Q8,"No aceptable"),"")</f>
        <v/>
      </c>
    </row>
    <row r="9">
      <c r="A9" s="0" t="inlineStr">
        <is>
          <t xml:space="preserve">Andamios del Sur</t>
        </is>
      </c>
      <c r="B9" s="4" t="inlineStr">
        <is>
          <t xml:space="preserve">Armado y desarme de andamios</t>
        </is>
      </c>
      <c r="C9" s="4" t="inlineStr">
        <is>
          <t xml:space="preserve">Caída de personas o de piezas durante el armado</t>
        </is>
      </c>
      <c r="D9" s="4" t="inlineStr">
        <is>
          <t xml:space="preserve">Lesiones graves a quien arma o a quien pasa por debajo</t>
        </is>
      </c>
      <c r="E9" s="4" t="inlineStr">
        <is>
          <t xml:space="preserve">Armadores capacitados. Arnés enganchado durante el armado. Área de abajo vallada. El andamio no se usa hasta su inspección.</t>
        </is>
      </c>
      <c r="F9" s="0">
        <v>3</v>
      </c>
      <c r="H9" s="5" t="str">
        <f>IF(OR(F9="",G9=""),"",IFERROR(IF(MATCH(F9*1,Escala!$B$2:$B$6,0)+MATCH(G9*1,Escala!$B$7:$B$11,0)&gt;0,F9*G9,""),""))</f>
        <v/>
      </c>
      <c r="I9" s="5" t="str">
        <f>IF(COUNTA(A9:G9)+COUNTA(J9:N9)=0,"",IF(OR(F9="",G9=""),"Falta evaluar",IF(H9="","Revisar",IF(OR(COUNT(Escala!$B$12:$B$14)&lt;3,COUNTA(Escala!$C$12:$C$15)&lt;4),"Revisar la escala",IF(H9&lt;=Escala!$B$12,Escala!$C$12&amp;"",IF(H9&lt;=Escala!$B$13,Escala!$C$13&amp;"",IF(H9&lt;=Escala!$B$14,Escala!$C$14&amp;"",Escala!$C$15&amp;"")))))))</f>
        <v>Falta evaluar</v>
      </c>
      <c r="O9" s="5" t="str">
        <f>IF(OR(M9="",N9=""),"",IFERROR(IF(MATCH(M9*1,Escala!$B$2:$B$6,0)+MATCH(N9*1,Escala!$B$7:$B$11,0)&gt;0,M9*N9,""),""))</f>
        <v/>
      </c>
      <c r="P9" s="5" t="str">
        <f>IF(COUNTA(A9:G9)+COUNTA(J9:N9)=0,"",IF(AND(M9="",N9=""),IF(J9="","","Falta evaluar"),IF(OR(M9="",N9=""),"Falta evaluar",IF(O9="","Revisar",IF(OR(COUNT(Escala!$B$12:$B$14)&lt;3,COUNTA(Escala!$C$12:$C$15)&lt;4),"Revisar la escala",IF(O9&lt;=Escala!$B$12,Escala!$C$12&amp;"",IF(O9&lt;=Escala!$B$13,Escala!$C$13&amp;"",IF(O9&lt;=Escala!$B$14,Escala!$C$14&amp;"",Escala!$C$15&amp;""))))))))</f>
        <v/>
      </c>
      <c r="Q9" s="5" t="str">
        <f>IF(I9="","",IF(OR(I9="Falta evaluar",I9="Revisar",I9="Revisar la escala"),I9,IF(P9="Revisar","Revisar",IF(COUNT(Escala!$B$16)&lt;1,"Revisar la escala",IF(IF(O9="",H9,O9)&lt;=Escala!$B$16,"Aceptable","No aceptable")))))</f>
        <v>Falta evaluar</v>
      </c>
      <c r="R9" s="5" t="str">
        <f>IF(Q9="No aceptable",COUNTIF(Q$2:Q9,"No aceptable"),"")</f>
        <v/>
      </c>
    </row>
    <row r="10">
      <c r="H10" s="5" t="str">
        <f>IF(OR(F10="",G10=""),"",IFERROR(IF(MATCH(F10*1,Escala!$B$2:$B$6,0)+MATCH(G10*1,Escala!$B$7:$B$11,0)&gt;0,F10*G10,""),""))</f>
        <v/>
      </c>
      <c r="I10" s="5" t="str">
        <f>IF(COUNTA(A10:G10)+COUNTA(J10:N10)=0,"",IF(OR(F10="",G10=""),"Falta evaluar",IF(H10="","Revisar",IF(OR(COUNT(Escala!$B$12:$B$14)&lt;3,COUNTA(Escala!$C$12:$C$15)&lt;4),"Revisar la escala",IF(H10&lt;=Escala!$B$12,Escala!$C$12&amp;"",IF(H10&lt;=Escala!$B$13,Escala!$C$13&amp;"",IF(H10&lt;=Escala!$B$14,Escala!$C$14&amp;"",Escala!$C$15&amp;"")))))))</f>
        <v/>
      </c>
      <c r="O10" s="5" t="str">
        <f>IF(OR(M10="",N10=""),"",IFERROR(IF(MATCH(M10*1,Escala!$B$2:$B$6,0)+MATCH(N10*1,Escala!$B$7:$B$11,0)&gt;0,M10*N10,""),""))</f>
        <v/>
      </c>
      <c r="P10" s="5" t="str">
        <f>IF(COUNTA(A10:G10)+COUNTA(J10:N10)=0,"",IF(AND(M10="",N10=""),IF(J10="","","Falta evaluar"),IF(OR(M10="",N10=""),"Falta evaluar",IF(O10="","Revisar",IF(OR(COUNT(Escala!$B$12:$B$14)&lt;3,COUNTA(Escala!$C$12:$C$15)&lt;4),"Revisar la escala",IF(O10&lt;=Escala!$B$12,Escala!$C$12&amp;"",IF(O10&lt;=Escala!$B$13,Escala!$C$13&amp;"",IF(O10&lt;=Escala!$B$14,Escala!$C$14&amp;"",Escala!$C$15&amp;""))))))))</f>
        <v/>
      </c>
      <c r="Q10" s="5" t="str">
        <f>IF(I10="","",IF(OR(I10="Falta evaluar",I10="Revisar",I10="Revisar la escala"),I10,IF(P10="Revisar","Revisar",IF(COUNT(Escala!$B$16)&lt;1,"Revisar la escala",IF(IF(O10="",H10,O10)&lt;=Escala!$B$16,"Aceptable","No aceptable")))))</f>
        <v/>
      </c>
      <c r="R10" s="5" t="str">
        <f>IF(Q10="No aceptable",COUNTIF(Q$2:Q10,"No aceptable"),"")</f>
        <v/>
      </c>
    </row>
    <row r="11">
      <c r="H11" s="5" t="str">
        <f>IF(OR(F11="",G11=""),"",IFERROR(IF(MATCH(F11*1,Escala!$B$2:$B$6,0)+MATCH(G11*1,Escala!$B$7:$B$11,0)&gt;0,F11*G11,""),""))</f>
        <v/>
      </c>
      <c r="I11" s="5" t="str">
        <f>IF(COUNTA(A11:G11)+COUNTA(J11:N11)=0,"",IF(OR(F11="",G11=""),"Falta evaluar",IF(H11="","Revisar",IF(OR(COUNT(Escala!$B$12:$B$14)&lt;3,COUNTA(Escala!$C$12:$C$15)&lt;4),"Revisar la escala",IF(H11&lt;=Escala!$B$12,Escala!$C$12&amp;"",IF(H11&lt;=Escala!$B$13,Escala!$C$13&amp;"",IF(H11&lt;=Escala!$B$14,Escala!$C$14&amp;"",Escala!$C$15&amp;"")))))))</f>
        <v/>
      </c>
      <c r="O11" s="5" t="str">
        <f>IF(OR(M11="",N11=""),"",IFERROR(IF(MATCH(M11*1,Escala!$B$2:$B$6,0)+MATCH(N11*1,Escala!$B$7:$B$11,0)&gt;0,M11*N11,""),""))</f>
        <v/>
      </c>
      <c r="P11" s="5" t="str">
        <f>IF(COUNTA(A11:G11)+COUNTA(J11:N11)=0,"",IF(AND(M11="",N11=""),IF(J11="","","Falta evaluar"),IF(OR(M11="",N11=""),"Falta evaluar",IF(O11="","Revisar",IF(OR(COUNT(Escala!$B$12:$B$14)&lt;3,COUNTA(Escala!$C$12:$C$15)&lt;4),"Revisar la escala",IF(O11&lt;=Escala!$B$12,Escala!$C$12&amp;"",IF(O11&lt;=Escala!$B$13,Escala!$C$13&amp;"",IF(O11&lt;=Escala!$B$14,Escala!$C$14&amp;"",Escala!$C$15&amp;""))))))))</f>
        <v/>
      </c>
      <c r="Q11" s="5" t="str">
        <f>IF(I11="","",IF(OR(I11="Falta evaluar",I11="Revisar",I11="Revisar la escala"),I11,IF(P11="Revisar","Revisar",IF(COUNT(Escala!$B$16)&lt;1,"Revisar la escala",IF(IF(O11="",H11,O11)&lt;=Escala!$B$16,"Aceptable","No aceptable")))))</f>
        <v/>
      </c>
      <c r="R11" s="5" t="str">
        <f>IF(Q11="No aceptable",COUNTIF(Q$2:Q11,"No aceptable"),"")</f>
        <v/>
      </c>
    </row>
    <row r="12">
      <c r="H12" s="5" t="str">
        <f>IF(OR(F12="",G12=""),"",IFERROR(IF(MATCH(F12*1,Escala!$B$2:$B$6,0)+MATCH(G12*1,Escala!$B$7:$B$11,0)&gt;0,F12*G12,""),""))</f>
        <v/>
      </c>
      <c r="I12" s="5" t="str">
        <f>IF(COUNTA(A12:G12)+COUNTA(J12:N12)=0,"",IF(OR(F12="",G12=""),"Falta evaluar",IF(H12="","Revisar",IF(OR(COUNT(Escala!$B$12:$B$14)&lt;3,COUNTA(Escala!$C$12:$C$15)&lt;4),"Revisar la escala",IF(H12&lt;=Escala!$B$12,Escala!$C$12&amp;"",IF(H12&lt;=Escala!$B$13,Escala!$C$13&amp;"",IF(H12&lt;=Escala!$B$14,Escala!$C$14&amp;"",Escala!$C$15&amp;"")))))))</f>
        <v/>
      </c>
      <c r="O12" s="5" t="str">
        <f>IF(OR(M12="",N12=""),"",IFERROR(IF(MATCH(M12*1,Escala!$B$2:$B$6,0)+MATCH(N12*1,Escala!$B$7:$B$11,0)&gt;0,M12*N12,""),""))</f>
        <v/>
      </c>
      <c r="P12" s="5" t="str">
        <f>IF(COUNTA(A12:G12)+COUNTA(J12:N12)=0,"",IF(AND(M12="",N12=""),IF(J12="","","Falta evaluar"),IF(OR(M12="",N12=""),"Falta evaluar",IF(O12="","Revisar",IF(OR(COUNT(Escala!$B$12:$B$14)&lt;3,COUNTA(Escala!$C$12:$C$15)&lt;4),"Revisar la escala",IF(O12&lt;=Escala!$B$12,Escala!$C$12&amp;"",IF(O12&lt;=Escala!$B$13,Escala!$C$13&amp;"",IF(O12&lt;=Escala!$B$14,Escala!$C$14&amp;"",Escala!$C$15&amp;""))))))))</f>
        <v/>
      </c>
      <c r="Q12" s="5" t="str">
        <f>IF(I12="","",IF(OR(I12="Falta evaluar",I12="Revisar",I12="Revisar la escala"),I12,IF(P12="Revisar","Revisar",IF(COUNT(Escala!$B$16)&lt;1,"Revisar la escala",IF(IF(O12="",H12,O12)&lt;=Escala!$B$16,"Aceptable","No aceptable")))))</f>
        <v/>
      </c>
      <c r="R12" s="5" t="str">
        <f>IF(Q12="No aceptable",COUNTIF(Q$2:Q12,"No aceptable"),"")</f>
        <v/>
      </c>
    </row>
    <row r="13">
      <c r="H13" s="5" t="str">
        <f>IF(OR(F13="",G13=""),"",IFERROR(IF(MATCH(F13*1,Escala!$B$2:$B$6,0)+MATCH(G13*1,Escala!$B$7:$B$11,0)&gt;0,F13*G13,""),""))</f>
        <v/>
      </c>
      <c r="I13" s="5" t="str">
        <f>IF(COUNTA(A13:G13)+COUNTA(J13:N13)=0,"",IF(OR(F13="",G13=""),"Falta evaluar",IF(H13="","Revisar",IF(OR(COUNT(Escala!$B$12:$B$14)&lt;3,COUNTA(Escala!$C$12:$C$15)&lt;4),"Revisar la escala",IF(H13&lt;=Escala!$B$12,Escala!$C$12&amp;"",IF(H13&lt;=Escala!$B$13,Escala!$C$13&amp;"",IF(H13&lt;=Escala!$B$14,Escala!$C$14&amp;"",Escala!$C$15&amp;"")))))))</f>
        <v/>
      </c>
      <c r="O13" s="5" t="str">
        <f>IF(OR(M13="",N13=""),"",IFERROR(IF(MATCH(M13*1,Escala!$B$2:$B$6,0)+MATCH(N13*1,Escala!$B$7:$B$11,0)&gt;0,M13*N13,""),""))</f>
        <v/>
      </c>
      <c r="P13" s="5" t="str">
        <f>IF(COUNTA(A13:G13)+COUNTA(J13:N13)=0,"",IF(AND(M13="",N13=""),IF(J13="","","Falta evaluar"),IF(OR(M13="",N13=""),"Falta evaluar",IF(O13="","Revisar",IF(OR(COUNT(Escala!$B$12:$B$14)&lt;3,COUNTA(Escala!$C$12:$C$15)&lt;4),"Revisar la escala",IF(O13&lt;=Escala!$B$12,Escala!$C$12&amp;"",IF(O13&lt;=Escala!$B$13,Escala!$C$13&amp;"",IF(O13&lt;=Escala!$B$14,Escala!$C$14&amp;"",Escala!$C$15&amp;""))))))))</f>
        <v/>
      </c>
      <c r="Q13" s="5" t="str">
        <f>IF(I13="","",IF(OR(I13="Falta evaluar",I13="Revisar",I13="Revisar la escala"),I13,IF(P13="Revisar","Revisar",IF(COUNT(Escala!$B$16)&lt;1,"Revisar la escala",IF(IF(O13="",H13,O13)&lt;=Escala!$B$16,"Aceptable","No aceptable")))))</f>
        <v/>
      </c>
      <c r="R13" s="5" t="str">
        <f>IF(Q13="No aceptable",COUNTIF(Q$2:Q13,"No aceptable"),"")</f>
        <v/>
      </c>
    </row>
    <row r="14">
      <c r="H14" s="5" t="str">
        <f>IF(OR(F14="",G14=""),"",IFERROR(IF(MATCH(F14*1,Escala!$B$2:$B$6,0)+MATCH(G14*1,Escala!$B$7:$B$11,0)&gt;0,F14*G14,""),""))</f>
        <v/>
      </c>
      <c r="I14" s="5" t="str">
        <f>IF(COUNTA(A14:G14)+COUNTA(J14:N14)=0,"",IF(OR(F14="",G14=""),"Falta evaluar",IF(H14="","Revisar",IF(OR(COUNT(Escala!$B$12:$B$14)&lt;3,COUNTA(Escala!$C$12:$C$15)&lt;4),"Revisar la escala",IF(H14&lt;=Escala!$B$12,Escala!$C$12&amp;"",IF(H14&lt;=Escala!$B$13,Escala!$C$13&amp;"",IF(H14&lt;=Escala!$B$14,Escala!$C$14&amp;"",Escala!$C$15&amp;"")))))))</f>
        <v/>
      </c>
      <c r="O14" s="5" t="str">
        <f>IF(OR(M14="",N14=""),"",IFERROR(IF(MATCH(M14*1,Escala!$B$2:$B$6,0)+MATCH(N14*1,Escala!$B$7:$B$11,0)&gt;0,M14*N14,""),""))</f>
        <v/>
      </c>
      <c r="P14" s="5" t="str">
        <f>IF(COUNTA(A14:G14)+COUNTA(J14:N14)=0,"",IF(AND(M14="",N14=""),IF(J14="","","Falta evaluar"),IF(OR(M14="",N14=""),"Falta evaluar",IF(O14="","Revisar",IF(OR(COUNT(Escala!$B$12:$B$14)&lt;3,COUNTA(Escala!$C$12:$C$15)&lt;4),"Revisar la escala",IF(O14&lt;=Escala!$B$12,Escala!$C$12&amp;"",IF(O14&lt;=Escala!$B$13,Escala!$C$13&amp;"",IF(O14&lt;=Escala!$B$14,Escala!$C$14&amp;"",Escala!$C$15&amp;""))))))))</f>
        <v/>
      </c>
      <c r="Q14" s="5" t="str">
        <f>IF(I14="","",IF(OR(I14="Falta evaluar",I14="Revisar",I14="Revisar la escala"),I14,IF(P14="Revisar","Revisar",IF(COUNT(Escala!$B$16)&lt;1,"Revisar la escala",IF(IF(O14="",H14,O14)&lt;=Escala!$B$16,"Aceptable","No aceptable")))))</f>
        <v/>
      </c>
      <c r="R14" s="5" t="str">
        <f>IF(Q14="No aceptable",COUNTIF(Q$2:Q14,"No aceptable"),"")</f>
        <v/>
      </c>
    </row>
    <row r="15">
      <c r="H15" s="5" t="str">
        <f>IF(OR(F15="",G15=""),"",IFERROR(IF(MATCH(F15*1,Escala!$B$2:$B$6,0)+MATCH(G15*1,Escala!$B$7:$B$11,0)&gt;0,F15*G15,""),""))</f>
        <v/>
      </c>
      <c r="I15" s="5" t="str">
        <f>IF(COUNTA(A15:G15)+COUNTA(J15:N15)=0,"",IF(OR(F15="",G15=""),"Falta evaluar",IF(H15="","Revisar",IF(OR(COUNT(Escala!$B$12:$B$14)&lt;3,COUNTA(Escala!$C$12:$C$15)&lt;4),"Revisar la escala",IF(H15&lt;=Escala!$B$12,Escala!$C$12&amp;"",IF(H15&lt;=Escala!$B$13,Escala!$C$13&amp;"",IF(H15&lt;=Escala!$B$14,Escala!$C$14&amp;"",Escala!$C$15&amp;"")))))))</f>
        <v/>
      </c>
      <c r="O15" s="5" t="str">
        <f>IF(OR(M15="",N15=""),"",IFERROR(IF(MATCH(M15*1,Escala!$B$2:$B$6,0)+MATCH(N15*1,Escala!$B$7:$B$11,0)&gt;0,M15*N15,""),""))</f>
        <v/>
      </c>
      <c r="P15" s="5" t="str">
        <f>IF(COUNTA(A15:G15)+COUNTA(J15:N15)=0,"",IF(AND(M15="",N15=""),IF(J15="","","Falta evaluar"),IF(OR(M15="",N15=""),"Falta evaluar",IF(O15="","Revisar",IF(OR(COUNT(Escala!$B$12:$B$14)&lt;3,COUNTA(Escala!$C$12:$C$15)&lt;4),"Revisar la escala",IF(O15&lt;=Escala!$B$12,Escala!$C$12&amp;"",IF(O15&lt;=Escala!$B$13,Escala!$C$13&amp;"",IF(O15&lt;=Escala!$B$14,Escala!$C$14&amp;"",Escala!$C$15&amp;""))))))))</f>
        <v/>
      </c>
      <c r="Q15" s="5" t="str">
        <f>IF(I15="","",IF(OR(I15="Falta evaluar",I15="Revisar",I15="Revisar la escala"),I15,IF(P15="Revisar","Revisar",IF(COUNT(Escala!$B$16)&lt;1,"Revisar la escala",IF(IF(O15="",H15,O15)&lt;=Escala!$B$16,"Aceptable","No aceptable")))))</f>
        <v/>
      </c>
      <c r="R15" s="5" t="str">
        <f>IF(Q15="No aceptable",COUNTIF(Q$2:Q15,"No aceptable"),"")</f>
        <v/>
      </c>
    </row>
    <row r="16">
      <c r="H16" s="5" t="str">
        <f>IF(OR(F16="",G16=""),"",IFERROR(IF(MATCH(F16*1,Escala!$B$2:$B$6,0)+MATCH(G16*1,Escala!$B$7:$B$11,0)&gt;0,F16*G16,""),""))</f>
        <v/>
      </c>
      <c r="I16" s="5" t="str">
        <f>IF(COUNTA(A16:G16)+COUNTA(J16:N16)=0,"",IF(OR(F16="",G16=""),"Falta evaluar",IF(H16="","Revisar",IF(OR(COUNT(Escala!$B$12:$B$14)&lt;3,COUNTA(Escala!$C$12:$C$15)&lt;4),"Revisar la escala",IF(H16&lt;=Escala!$B$12,Escala!$C$12&amp;"",IF(H16&lt;=Escala!$B$13,Escala!$C$13&amp;"",IF(H16&lt;=Escala!$B$14,Escala!$C$14&amp;"",Escala!$C$15&amp;"")))))))</f>
        <v/>
      </c>
      <c r="O16" s="5" t="str">
        <f>IF(OR(M16="",N16=""),"",IFERROR(IF(MATCH(M16*1,Escala!$B$2:$B$6,0)+MATCH(N16*1,Escala!$B$7:$B$11,0)&gt;0,M16*N16,""),""))</f>
        <v/>
      </c>
      <c r="P16" s="5" t="str">
        <f>IF(COUNTA(A16:G16)+COUNTA(J16:N16)=0,"",IF(AND(M16="",N16=""),IF(J16="","","Falta evaluar"),IF(OR(M16="",N16=""),"Falta evaluar",IF(O16="","Revisar",IF(OR(COUNT(Escala!$B$12:$B$14)&lt;3,COUNTA(Escala!$C$12:$C$15)&lt;4),"Revisar la escala",IF(O16&lt;=Escala!$B$12,Escala!$C$12&amp;"",IF(O16&lt;=Escala!$B$13,Escala!$C$13&amp;"",IF(O16&lt;=Escala!$B$14,Escala!$C$14&amp;"",Escala!$C$15&amp;""))))))))</f>
        <v/>
      </c>
      <c r="Q16" s="5" t="str">
        <f>IF(I16="","",IF(OR(I16="Falta evaluar",I16="Revisar",I16="Revisar la escala"),I16,IF(P16="Revisar","Revisar",IF(COUNT(Escala!$B$16)&lt;1,"Revisar la escala",IF(IF(O16="",H16,O16)&lt;=Escala!$B$16,"Aceptable","No aceptable")))))</f>
        <v/>
      </c>
      <c r="R16" s="5" t="str">
        <f>IF(Q16="No aceptable",COUNTIF(Q$2:Q16,"No aceptable"),"")</f>
        <v/>
      </c>
    </row>
    <row r="17">
      <c r="H17" s="5" t="str">
        <f>IF(OR(F17="",G17=""),"",IFERROR(IF(MATCH(F17*1,Escala!$B$2:$B$6,0)+MATCH(G17*1,Escala!$B$7:$B$11,0)&gt;0,F17*G17,""),""))</f>
        <v/>
      </c>
      <c r="I17" s="5" t="str">
        <f>IF(COUNTA(A17:G17)+COUNTA(J17:N17)=0,"",IF(OR(F17="",G17=""),"Falta evaluar",IF(H17="","Revisar",IF(OR(COUNT(Escala!$B$12:$B$14)&lt;3,COUNTA(Escala!$C$12:$C$15)&lt;4),"Revisar la escala",IF(H17&lt;=Escala!$B$12,Escala!$C$12&amp;"",IF(H17&lt;=Escala!$B$13,Escala!$C$13&amp;"",IF(H17&lt;=Escala!$B$14,Escala!$C$14&amp;"",Escala!$C$15&amp;"")))))))</f>
        <v/>
      </c>
      <c r="O17" s="5" t="str">
        <f>IF(OR(M17="",N17=""),"",IFERROR(IF(MATCH(M17*1,Escala!$B$2:$B$6,0)+MATCH(N17*1,Escala!$B$7:$B$11,0)&gt;0,M17*N17,""),""))</f>
        <v/>
      </c>
      <c r="P17" s="5" t="str">
        <f>IF(COUNTA(A17:G17)+COUNTA(J17:N17)=0,"",IF(AND(M17="",N17=""),IF(J17="","","Falta evaluar"),IF(OR(M17="",N17=""),"Falta evaluar",IF(O17="","Revisar",IF(OR(COUNT(Escala!$B$12:$B$14)&lt;3,COUNTA(Escala!$C$12:$C$15)&lt;4),"Revisar la escala",IF(O17&lt;=Escala!$B$12,Escala!$C$12&amp;"",IF(O17&lt;=Escala!$B$13,Escala!$C$13&amp;"",IF(O17&lt;=Escala!$B$14,Escala!$C$14&amp;"",Escala!$C$15&amp;""))))))))</f>
        <v/>
      </c>
      <c r="Q17" s="5" t="str">
        <f>IF(I17="","",IF(OR(I17="Falta evaluar",I17="Revisar",I17="Revisar la escala"),I17,IF(P17="Revisar","Revisar",IF(COUNT(Escala!$B$16)&lt;1,"Revisar la escala",IF(IF(O17="",H17,O17)&lt;=Escala!$B$16,"Aceptable","No aceptable")))))</f>
        <v/>
      </c>
      <c r="R17" s="5" t="str">
        <f>IF(Q17="No aceptable",COUNTIF(Q$2:Q17,"No aceptable"),"")</f>
        <v/>
      </c>
    </row>
    <row r="18">
      <c r="H18" s="5" t="str">
        <f>IF(OR(F18="",G18=""),"",IFERROR(IF(MATCH(F18*1,Escala!$B$2:$B$6,0)+MATCH(G18*1,Escala!$B$7:$B$11,0)&gt;0,F18*G18,""),""))</f>
        <v/>
      </c>
      <c r="I18" s="5" t="str">
        <f>IF(COUNTA(A18:G18)+COUNTA(J18:N18)=0,"",IF(OR(F18="",G18=""),"Falta evaluar",IF(H18="","Revisar",IF(OR(COUNT(Escala!$B$12:$B$14)&lt;3,COUNTA(Escala!$C$12:$C$15)&lt;4),"Revisar la escala",IF(H18&lt;=Escala!$B$12,Escala!$C$12&amp;"",IF(H18&lt;=Escala!$B$13,Escala!$C$13&amp;"",IF(H18&lt;=Escala!$B$14,Escala!$C$14&amp;"",Escala!$C$15&amp;"")))))))</f>
        <v/>
      </c>
      <c r="O18" s="5" t="str">
        <f>IF(OR(M18="",N18=""),"",IFERROR(IF(MATCH(M18*1,Escala!$B$2:$B$6,0)+MATCH(N18*1,Escala!$B$7:$B$11,0)&gt;0,M18*N18,""),""))</f>
        <v/>
      </c>
      <c r="P18" s="5" t="str">
        <f>IF(COUNTA(A18:G18)+COUNTA(J18:N18)=0,"",IF(AND(M18="",N18=""),IF(J18="","","Falta evaluar"),IF(OR(M18="",N18=""),"Falta evaluar",IF(O18="","Revisar",IF(OR(COUNT(Escala!$B$12:$B$14)&lt;3,COUNTA(Escala!$C$12:$C$15)&lt;4),"Revisar la escala",IF(O18&lt;=Escala!$B$12,Escala!$C$12&amp;"",IF(O18&lt;=Escala!$B$13,Escala!$C$13&amp;"",IF(O18&lt;=Escala!$B$14,Escala!$C$14&amp;"",Escala!$C$15&amp;""))))))))</f>
        <v/>
      </c>
      <c r="Q18" s="5" t="str">
        <f>IF(I18="","",IF(OR(I18="Falta evaluar",I18="Revisar",I18="Revisar la escala"),I18,IF(P18="Revisar","Revisar",IF(COUNT(Escala!$B$16)&lt;1,"Revisar la escala",IF(IF(O18="",H18,O18)&lt;=Escala!$B$16,"Aceptable","No aceptable")))))</f>
        <v/>
      </c>
      <c r="R18" s="5" t="str">
        <f>IF(Q18="No aceptable",COUNTIF(Q$2:Q18,"No aceptable"),"")</f>
        <v/>
      </c>
    </row>
    <row r="19">
      <c r="H19" s="5" t="str">
        <f>IF(OR(F19="",G19=""),"",IFERROR(IF(MATCH(F19*1,Escala!$B$2:$B$6,0)+MATCH(G19*1,Escala!$B$7:$B$11,0)&gt;0,F19*G19,""),""))</f>
        <v/>
      </c>
      <c r="I19" s="5" t="str">
        <f>IF(COUNTA(A19:G19)+COUNTA(J19:N19)=0,"",IF(OR(F19="",G19=""),"Falta evaluar",IF(H19="","Revisar",IF(OR(COUNT(Escala!$B$12:$B$14)&lt;3,COUNTA(Escala!$C$12:$C$15)&lt;4),"Revisar la escala",IF(H19&lt;=Escala!$B$12,Escala!$C$12&amp;"",IF(H19&lt;=Escala!$B$13,Escala!$C$13&amp;"",IF(H19&lt;=Escala!$B$14,Escala!$C$14&amp;"",Escala!$C$15&amp;"")))))))</f>
        <v/>
      </c>
      <c r="O19" s="5" t="str">
        <f>IF(OR(M19="",N19=""),"",IFERROR(IF(MATCH(M19*1,Escala!$B$2:$B$6,0)+MATCH(N19*1,Escala!$B$7:$B$11,0)&gt;0,M19*N19,""),""))</f>
        <v/>
      </c>
      <c r="P19" s="5" t="str">
        <f>IF(COUNTA(A19:G19)+COUNTA(J19:N19)=0,"",IF(AND(M19="",N19=""),IF(J19="","","Falta evaluar"),IF(OR(M19="",N19=""),"Falta evaluar",IF(O19="","Revisar",IF(OR(COUNT(Escala!$B$12:$B$14)&lt;3,COUNTA(Escala!$C$12:$C$15)&lt;4),"Revisar la escala",IF(O19&lt;=Escala!$B$12,Escala!$C$12&amp;"",IF(O19&lt;=Escala!$B$13,Escala!$C$13&amp;"",IF(O19&lt;=Escala!$B$14,Escala!$C$14&amp;"",Escala!$C$15&amp;""))))))))</f>
        <v/>
      </c>
      <c r="Q19" s="5" t="str">
        <f>IF(I19="","",IF(OR(I19="Falta evaluar",I19="Revisar",I19="Revisar la escala"),I19,IF(P19="Revisar","Revisar",IF(COUNT(Escala!$B$16)&lt;1,"Revisar la escala",IF(IF(O19="",H19,O19)&lt;=Escala!$B$16,"Aceptable","No aceptable")))))</f>
        <v/>
      </c>
      <c r="R19" s="5" t="str">
        <f>IF(Q19="No aceptable",COUNTIF(Q$2:Q19,"No aceptable"),"")</f>
        <v/>
      </c>
    </row>
    <row r="20">
      <c r="H20" s="5" t="str">
        <f>IF(OR(F20="",G20=""),"",IFERROR(IF(MATCH(F20*1,Escala!$B$2:$B$6,0)+MATCH(G20*1,Escala!$B$7:$B$11,0)&gt;0,F20*G20,""),""))</f>
        <v/>
      </c>
      <c r="I20" s="5" t="str">
        <f>IF(COUNTA(A20:G20)+COUNTA(J20:N20)=0,"",IF(OR(F20="",G20=""),"Falta evaluar",IF(H20="","Revisar",IF(OR(COUNT(Escala!$B$12:$B$14)&lt;3,COUNTA(Escala!$C$12:$C$15)&lt;4),"Revisar la escala",IF(H20&lt;=Escala!$B$12,Escala!$C$12&amp;"",IF(H20&lt;=Escala!$B$13,Escala!$C$13&amp;"",IF(H20&lt;=Escala!$B$14,Escala!$C$14&amp;"",Escala!$C$15&amp;"")))))))</f>
        <v/>
      </c>
      <c r="O20" s="5" t="str">
        <f>IF(OR(M20="",N20=""),"",IFERROR(IF(MATCH(M20*1,Escala!$B$2:$B$6,0)+MATCH(N20*1,Escala!$B$7:$B$11,0)&gt;0,M20*N20,""),""))</f>
        <v/>
      </c>
      <c r="P20" s="5" t="str">
        <f>IF(COUNTA(A20:G20)+COUNTA(J20:N20)=0,"",IF(AND(M20="",N20=""),IF(J20="","","Falta evaluar"),IF(OR(M20="",N20=""),"Falta evaluar",IF(O20="","Revisar",IF(OR(COUNT(Escala!$B$12:$B$14)&lt;3,COUNTA(Escala!$C$12:$C$15)&lt;4),"Revisar la escala",IF(O20&lt;=Escala!$B$12,Escala!$C$12&amp;"",IF(O20&lt;=Escala!$B$13,Escala!$C$13&amp;"",IF(O20&lt;=Escala!$B$14,Escala!$C$14&amp;"",Escala!$C$15&amp;""))))))))</f>
        <v/>
      </c>
      <c r="Q20" s="5" t="str">
        <f>IF(I20="","",IF(OR(I20="Falta evaluar",I20="Revisar",I20="Revisar la escala"),I20,IF(P20="Revisar","Revisar",IF(COUNT(Escala!$B$16)&lt;1,"Revisar la escala",IF(IF(O20="",H20,O20)&lt;=Escala!$B$16,"Aceptable","No aceptable")))))</f>
        <v/>
      </c>
      <c r="R20" s="5" t="str">
        <f>IF(Q20="No aceptable",COUNTIF(Q$2:Q20,"No aceptable"),"")</f>
        <v/>
      </c>
    </row>
    <row r="21">
      <c r="H21" s="5" t="str">
        <f>IF(OR(F21="",G21=""),"",IFERROR(IF(MATCH(F21*1,Escala!$B$2:$B$6,0)+MATCH(G21*1,Escala!$B$7:$B$11,0)&gt;0,F21*G21,""),""))</f>
        <v/>
      </c>
      <c r="I21" s="5" t="str">
        <f>IF(COUNTA(A21:G21)+COUNTA(J21:N21)=0,"",IF(OR(F21="",G21=""),"Falta evaluar",IF(H21="","Revisar",IF(OR(COUNT(Escala!$B$12:$B$14)&lt;3,COUNTA(Escala!$C$12:$C$15)&lt;4),"Revisar la escala",IF(H21&lt;=Escala!$B$12,Escala!$C$12&amp;"",IF(H21&lt;=Escala!$B$13,Escala!$C$13&amp;"",IF(H21&lt;=Escala!$B$14,Escala!$C$14&amp;"",Escala!$C$15&amp;"")))))))</f>
        <v/>
      </c>
      <c r="O21" s="5" t="str">
        <f>IF(OR(M21="",N21=""),"",IFERROR(IF(MATCH(M21*1,Escala!$B$2:$B$6,0)+MATCH(N21*1,Escala!$B$7:$B$11,0)&gt;0,M21*N21,""),""))</f>
        <v/>
      </c>
      <c r="P21" s="5" t="str">
        <f>IF(COUNTA(A21:G21)+COUNTA(J21:N21)=0,"",IF(AND(M21="",N21=""),IF(J21="","","Falta evaluar"),IF(OR(M21="",N21=""),"Falta evaluar",IF(O21="","Revisar",IF(OR(COUNT(Escala!$B$12:$B$14)&lt;3,COUNTA(Escala!$C$12:$C$15)&lt;4),"Revisar la escala",IF(O21&lt;=Escala!$B$12,Escala!$C$12&amp;"",IF(O21&lt;=Escala!$B$13,Escala!$C$13&amp;"",IF(O21&lt;=Escala!$B$14,Escala!$C$14&amp;"",Escala!$C$15&amp;""))))))))</f>
        <v/>
      </c>
      <c r="Q21" s="5" t="str">
        <f>IF(I21="","",IF(OR(I21="Falta evaluar",I21="Revisar",I21="Revisar la escala"),I21,IF(P21="Revisar","Revisar",IF(COUNT(Escala!$B$16)&lt;1,"Revisar la escala",IF(IF(O21="",H21,O21)&lt;=Escala!$B$16,"Aceptable","No aceptable")))))</f>
        <v/>
      </c>
      <c r="R21" s="5" t="str">
        <f>IF(Q21="No aceptable",COUNTIF(Q$2:Q21,"No aceptable"),"")</f>
        <v/>
      </c>
    </row>
    <row r="22">
      <c r="H22" s="5" t="str">
        <f>IF(OR(F22="",G22=""),"",IFERROR(IF(MATCH(F22*1,Escala!$B$2:$B$6,0)+MATCH(G22*1,Escala!$B$7:$B$11,0)&gt;0,F22*G22,""),""))</f>
        <v/>
      </c>
      <c r="I22" s="5" t="str">
        <f>IF(COUNTA(A22:G22)+COUNTA(J22:N22)=0,"",IF(OR(F22="",G22=""),"Falta evaluar",IF(H22="","Revisar",IF(OR(COUNT(Escala!$B$12:$B$14)&lt;3,COUNTA(Escala!$C$12:$C$15)&lt;4),"Revisar la escala",IF(H22&lt;=Escala!$B$12,Escala!$C$12&amp;"",IF(H22&lt;=Escala!$B$13,Escala!$C$13&amp;"",IF(H22&lt;=Escala!$B$14,Escala!$C$14&amp;"",Escala!$C$15&amp;"")))))))</f>
        <v/>
      </c>
      <c r="O22" s="5" t="str">
        <f>IF(OR(M22="",N22=""),"",IFERROR(IF(MATCH(M22*1,Escala!$B$2:$B$6,0)+MATCH(N22*1,Escala!$B$7:$B$11,0)&gt;0,M22*N22,""),""))</f>
        <v/>
      </c>
      <c r="P22" s="5" t="str">
        <f>IF(COUNTA(A22:G22)+COUNTA(J22:N22)=0,"",IF(AND(M22="",N22=""),IF(J22="","","Falta evaluar"),IF(OR(M22="",N22=""),"Falta evaluar",IF(O22="","Revisar",IF(OR(COUNT(Escala!$B$12:$B$14)&lt;3,COUNTA(Escala!$C$12:$C$15)&lt;4),"Revisar la escala",IF(O22&lt;=Escala!$B$12,Escala!$C$12&amp;"",IF(O22&lt;=Escala!$B$13,Escala!$C$13&amp;"",IF(O22&lt;=Escala!$B$14,Escala!$C$14&amp;"",Escala!$C$15&amp;""))))))))</f>
        <v/>
      </c>
      <c r="Q22" s="5" t="str">
        <f>IF(I22="","",IF(OR(I22="Falta evaluar",I22="Revisar",I22="Revisar la escala"),I22,IF(P22="Revisar","Revisar",IF(COUNT(Escala!$B$16)&lt;1,"Revisar la escala",IF(IF(O22="",H22,O22)&lt;=Escala!$B$16,"Aceptable","No aceptable")))))</f>
        <v/>
      </c>
      <c r="R22" s="5" t="str">
        <f>IF(Q22="No aceptable",COUNTIF(Q$2:Q22,"No aceptable"),"")</f>
        <v/>
      </c>
    </row>
    <row r="23">
      <c r="H23" s="5" t="str">
        <f>IF(OR(F23="",G23=""),"",IFERROR(IF(MATCH(F23*1,Escala!$B$2:$B$6,0)+MATCH(G23*1,Escala!$B$7:$B$11,0)&gt;0,F23*G23,""),""))</f>
        <v/>
      </c>
      <c r="I23" s="5" t="str">
        <f>IF(COUNTA(A23:G23)+COUNTA(J23:N23)=0,"",IF(OR(F23="",G23=""),"Falta evaluar",IF(H23="","Revisar",IF(OR(COUNT(Escala!$B$12:$B$14)&lt;3,COUNTA(Escala!$C$12:$C$15)&lt;4),"Revisar la escala",IF(H23&lt;=Escala!$B$12,Escala!$C$12&amp;"",IF(H23&lt;=Escala!$B$13,Escala!$C$13&amp;"",IF(H23&lt;=Escala!$B$14,Escala!$C$14&amp;"",Escala!$C$15&amp;"")))))))</f>
        <v/>
      </c>
      <c r="O23" s="5" t="str">
        <f>IF(OR(M23="",N23=""),"",IFERROR(IF(MATCH(M23*1,Escala!$B$2:$B$6,0)+MATCH(N23*1,Escala!$B$7:$B$11,0)&gt;0,M23*N23,""),""))</f>
        <v/>
      </c>
      <c r="P23" s="5" t="str">
        <f>IF(COUNTA(A23:G23)+COUNTA(J23:N23)=0,"",IF(AND(M23="",N23=""),IF(J23="","","Falta evaluar"),IF(OR(M23="",N23=""),"Falta evaluar",IF(O23="","Revisar",IF(OR(COUNT(Escala!$B$12:$B$14)&lt;3,COUNTA(Escala!$C$12:$C$15)&lt;4),"Revisar la escala",IF(O23&lt;=Escala!$B$12,Escala!$C$12&amp;"",IF(O23&lt;=Escala!$B$13,Escala!$C$13&amp;"",IF(O23&lt;=Escala!$B$14,Escala!$C$14&amp;"",Escala!$C$15&amp;""))))))))</f>
        <v/>
      </c>
      <c r="Q23" s="5" t="str">
        <f>IF(I23="","",IF(OR(I23="Falta evaluar",I23="Revisar",I23="Revisar la escala"),I23,IF(P23="Revisar","Revisar",IF(COUNT(Escala!$B$16)&lt;1,"Revisar la escala",IF(IF(O23="",H23,O23)&lt;=Escala!$B$16,"Aceptable","No aceptable")))))</f>
        <v/>
      </c>
      <c r="R23" s="5" t="str">
        <f>IF(Q23="No aceptable",COUNTIF(Q$2:Q23,"No aceptable"),"")</f>
        <v/>
      </c>
    </row>
    <row r="24">
      <c r="H24" s="5" t="str">
        <f>IF(OR(F24="",G24=""),"",IFERROR(IF(MATCH(F24*1,Escala!$B$2:$B$6,0)+MATCH(G24*1,Escala!$B$7:$B$11,0)&gt;0,F24*G24,""),""))</f>
        <v/>
      </c>
      <c r="I24" s="5" t="str">
        <f>IF(COUNTA(A24:G24)+COUNTA(J24:N24)=0,"",IF(OR(F24="",G24=""),"Falta evaluar",IF(H24="","Revisar",IF(OR(COUNT(Escala!$B$12:$B$14)&lt;3,COUNTA(Escala!$C$12:$C$15)&lt;4),"Revisar la escala",IF(H24&lt;=Escala!$B$12,Escala!$C$12&amp;"",IF(H24&lt;=Escala!$B$13,Escala!$C$13&amp;"",IF(H24&lt;=Escala!$B$14,Escala!$C$14&amp;"",Escala!$C$15&amp;"")))))))</f>
        <v/>
      </c>
      <c r="O24" s="5" t="str">
        <f>IF(OR(M24="",N24=""),"",IFERROR(IF(MATCH(M24*1,Escala!$B$2:$B$6,0)+MATCH(N24*1,Escala!$B$7:$B$11,0)&gt;0,M24*N24,""),""))</f>
        <v/>
      </c>
      <c r="P24" s="5" t="str">
        <f>IF(COUNTA(A24:G24)+COUNTA(J24:N24)=0,"",IF(AND(M24="",N24=""),IF(J24="","","Falta evaluar"),IF(OR(M24="",N24=""),"Falta evaluar",IF(O24="","Revisar",IF(OR(COUNT(Escala!$B$12:$B$14)&lt;3,COUNTA(Escala!$C$12:$C$15)&lt;4),"Revisar la escala",IF(O24&lt;=Escala!$B$12,Escala!$C$12&amp;"",IF(O24&lt;=Escala!$B$13,Escala!$C$13&amp;"",IF(O24&lt;=Escala!$B$14,Escala!$C$14&amp;"",Escala!$C$15&amp;""))))))))</f>
        <v/>
      </c>
      <c r="Q24" s="5" t="str">
        <f>IF(I24="","",IF(OR(I24="Falta evaluar",I24="Revisar",I24="Revisar la escala"),I24,IF(P24="Revisar","Revisar",IF(COUNT(Escala!$B$16)&lt;1,"Revisar la escala",IF(IF(O24="",H24,O24)&lt;=Escala!$B$16,"Aceptable","No aceptable")))))</f>
        <v/>
      </c>
      <c r="R24" s="5" t="str">
        <f>IF(Q24="No aceptable",COUNTIF(Q$2:Q24,"No aceptable"),"")</f>
        <v/>
      </c>
    </row>
    <row r="25">
      <c r="H25" s="5" t="str">
        <f>IF(OR(F25="",G25=""),"",IFERROR(IF(MATCH(F25*1,Escala!$B$2:$B$6,0)+MATCH(G25*1,Escala!$B$7:$B$11,0)&gt;0,F25*G25,""),""))</f>
        <v/>
      </c>
      <c r="I25" s="5" t="str">
        <f>IF(COUNTA(A25:G25)+COUNTA(J25:N25)=0,"",IF(OR(F25="",G25=""),"Falta evaluar",IF(H25="","Revisar",IF(OR(COUNT(Escala!$B$12:$B$14)&lt;3,COUNTA(Escala!$C$12:$C$15)&lt;4),"Revisar la escala",IF(H25&lt;=Escala!$B$12,Escala!$C$12&amp;"",IF(H25&lt;=Escala!$B$13,Escala!$C$13&amp;"",IF(H25&lt;=Escala!$B$14,Escala!$C$14&amp;"",Escala!$C$15&amp;"")))))))</f>
        <v/>
      </c>
      <c r="O25" s="5" t="str">
        <f>IF(OR(M25="",N25=""),"",IFERROR(IF(MATCH(M25*1,Escala!$B$2:$B$6,0)+MATCH(N25*1,Escala!$B$7:$B$11,0)&gt;0,M25*N25,""),""))</f>
        <v/>
      </c>
      <c r="P25" s="5" t="str">
        <f>IF(COUNTA(A25:G25)+COUNTA(J25:N25)=0,"",IF(AND(M25="",N25=""),IF(J25="","","Falta evaluar"),IF(OR(M25="",N25=""),"Falta evaluar",IF(O25="","Revisar",IF(OR(COUNT(Escala!$B$12:$B$14)&lt;3,COUNTA(Escala!$C$12:$C$15)&lt;4),"Revisar la escala",IF(O25&lt;=Escala!$B$12,Escala!$C$12&amp;"",IF(O25&lt;=Escala!$B$13,Escala!$C$13&amp;"",IF(O25&lt;=Escala!$B$14,Escala!$C$14&amp;"",Escala!$C$15&amp;""))))))))</f>
        <v/>
      </c>
      <c r="Q25" s="5" t="str">
        <f>IF(I25="","",IF(OR(I25="Falta evaluar",I25="Revisar",I25="Revisar la escala"),I25,IF(P25="Revisar","Revisar",IF(COUNT(Escala!$B$16)&lt;1,"Revisar la escala",IF(IF(O25="",H25,O25)&lt;=Escala!$B$16,"Aceptable","No aceptable")))))</f>
        <v/>
      </c>
      <c r="R25" s="5" t="str">
        <f>IF(Q25="No aceptable",COUNTIF(Q$2:Q25,"No aceptable"),"")</f>
        <v/>
      </c>
    </row>
    <row r="26">
      <c r="H26" s="5" t="str">
        <f>IF(OR(F26="",G26=""),"",IFERROR(IF(MATCH(F26*1,Escala!$B$2:$B$6,0)+MATCH(G26*1,Escala!$B$7:$B$11,0)&gt;0,F26*G26,""),""))</f>
        <v/>
      </c>
      <c r="I26" s="5" t="str">
        <f>IF(COUNTA(A26:G26)+COUNTA(J26:N26)=0,"",IF(OR(F26="",G26=""),"Falta evaluar",IF(H26="","Revisar",IF(OR(COUNT(Escala!$B$12:$B$14)&lt;3,COUNTA(Escala!$C$12:$C$15)&lt;4),"Revisar la escala",IF(H26&lt;=Escala!$B$12,Escala!$C$12&amp;"",IF(H26&lt;=Escala!$B$13,Escala!$C$13&amp;"",IF(H26&lt;=Escala!$B$14,Escala!$C$14&amp;"",Escala!$C$15&amp;"")))))))</f>
        <v/>
      </c>
      <c r="O26" s="5" t="str">
        <f>IF(OR(M26="",N26=""),"",IFERROR(IF(MATCH(M26*1,Escala!$B$2:$B$6,0)+MATCH(N26*1,Escala!$B$7:$B$11,0)&gt;0,M26*N26,""),""))</f>
        <v/>
      </c>
      <c r="P26" s="5" t="str">
        <f>IF(COUNTA(A26:G26)+COUNTA(J26:N26)=0,"",IF(AND(M26="",N26=""),IF(J26="","","Falta evaluar"),IF(OR(M26="",N26=""),"Falta evaluar",IF(O26="","Revisar",IF(OR(COUNT(Escala!$B$12:$B$14)&lt;3,COUNTA(Escala!$C$12:$C$15)&lt;4),"Revisar la escala",IF(O26&lt;=Escala!$B$12,Escala!$C$12&amp;"",IF(O26&lt;=Escala!$B$13,Escala!$C$13&amp;"",IF(O26&lt;=Escala!$B$14,Escala!$C$14&amp;"",Escala!$C$15&amp;""))))))))</f>
        <v/>
      </c>
      <c r="Q26" s="5" t="str">
        <f>IF(I26="","",IF(OR(I26="Falta evaluar",I26="Revisar",I26="Revisar la escala"),I26,IF(P26="Revisar","Revisar",IF(COUNT(Escala!$B$16)&lt;1,"Revisar la escala",IF(IF(O26="",H26,O26)&lt;=Escala!$B$16,"Aceptable","No aceptable")))))</f>
        <v/>
      </c>
      <c r="R26" s="5" t="str">
        <f>IF(Q26="No aceptable",COUNTIF(Q$2:Q26,"No aceptable"),"")</f>
        <v/>
      </c>
    </row>
    <row r="27">
      <c r="H27" s="5" t="str">
        <f>IF(OR(F27="",G27=""),"",IFERROR(IF(MATCH(F27*1,Escala!$B$2:$B$6,0)+MATCH(G27*1,Escala!$B$7:$B$11,0)&gt;0,F27*G27,""),""))</f>
        <v/>
      </c>
      <c r="I27" s="5" t="str">
        <f>IF(COUNTA(A27:G27)+COUNTA(J27:N27)=0,"",IF(OR(F27="",G27=""),"Falta evaluar",IF(H27="","Revisar",IF(OR(COUNT(Escala!$B$12:$B$14)&lt;3,COUNTA(Escala!$C$12:$C$15)&lt;4),"Revisar la escala",IF(H27&lt;=Escala!$B$12,Escala!$C$12&amp;"",IF(H27&lt;=Escala!$B$13,Escala!$C$13&amp;"",IF(H27&lt;=Escala!$B$14,Escala!$C$14&amp;"",Escala!$C$15&amp;"")))))))</f>
        <v/>
      </c>
      <c r="O27" s="5" t="str">
        <f>IF(OR(M27="",N27=""),"",IFERROR(IF(MATCH(M27*1,Escala!$B$2:$B$6,0)+MATCH(N27*1,Escala!$B$7:$B$11,0)&gt;0,M27*N27,""),""))</f>
        <v/>
      </c>
      <c r="P27" s="5" t="str">
        <f>IF(COUNTA(A27:G27)+COUNTA(J27:N27)=0,"",IF(AND(M27="",N27=""),IF(J27="","","Falta evaluar"),IF(OR(M27="",N27=""),"Falta evaluar",IF(O27="","Revisar",IF(OR(COUNT(Escala!$B$12:$B$14)&lt;3,COUNTA(Escala!$C$12:$C$15)&lt;4),"Revisar la escala",IF(O27&lt;=Escala!$B$12,Escala!$C$12&amp;"",IF(O27&lt;=Escala!$B$13,Escala!$C$13&amp;"",IF(O27&lt;=Escala!$B$14,Escala!$C$14&amp;"",Escala!$C$15&amp;""))))))))</f>
        <v/>
      </c>
      <c r="Q27" s="5" t="str">
        <f>IF(I27="","",IF(OR(I27="Falta evaluar",I27="Revisar",I27="Revisar la escala"),I27,IF(P27="Revisar","Revisar",IF(COUNT(Escala!$B$16)&lt;1,"Revisar la escala",IF(IF(O27="",H27,O27)&lt;=Escala!$B$16,"Aceptable","No aceptable")))))</f>
        <v/>
      </c>
      <c r="R27" s="5" t="str">
        <f>IF(Q27="No aceptable",COUNTIF(Q$2:Q27,"No aceptable"),"")</f>
        <v/>
      </c>
    </row>
    <row r="28">
      <c r="H28" s="5" t="str">
        <f>IF(OR(F28="",G28=""),"",IFERROR(IF(MATCH(F28*1,Escala!$B$2:$B$6,0)+MATCH(G28*1,Escala!$B$7:$B$11,0)&gt;0,F28*G28,""),""))</f>
        <v/>
      </c>
      <c r="I28" s="5" t="str">
        <f>IF(COUNTA(A28:G28)+COUNTA(J28:N28)=0,"",IF(OR(F28="",G28=""),"Falta evaluar",IF(H28="","Revisar",IF(OR(COUNT(Escala!$B$12:$B$14)&lt;3,COUNTA(Escala!$C$12:$C$15)&lt;4),"Revisar la escala",IF(H28&lt;=Escala!$B$12,Escala!$C$12&amp;"",IF(H28&lt;=Escala!$B$13,Escala!$C$13&amp;"",IF(H28&lt;=Escala!$B$14,Escala!$C$14&amp;"",Escala!$C$15&amp;"")))))))</f>
        <v/>
      </c>
      <c r="O28" s="5" t="str">
        <f>IF(OR(M28="",N28=""),"",IFERROR(IF(MATCH(M28*1,Escala!$B$2:$B$6,0)+MATCH(N28*1,Escala!$B$7:$B$11,0)&gt;0,M28*N28,""),""))</f>
        <v/>
      </c>
      <c r="P28" s="5" t="str">
        <f>IF(COUNTA(A28:G28)+COUNTA(J28:N28)=0,"",IF(AND(M28="",N28=""),IF(J28="","","Falta evaluar"),IF(OR(M28="",N28=""),"Falta evaluar",IF(O28="","Revisar",IF(OR(COUNT(Escala!$B$12:$B$14)&lt;3,COUNTA(Escala!$C$12:$C$15)&lt;4),"Revisar la escala",IF(O28&lt;=Escala!$B$12,Escala!$C$12&amp;"",IF(O28&lt;=Escala!$B$13,Escala!$C$13&amp;"",IF(O28&lt;=Escala!$B$14,Escala!$C$14&amp;"",Escala!$C$15&amp;""))))))))</f>
        <v/>
      </c>
      <c r="Q28" s="5" t="str">
        <f>IF(I28="","",IF(OR(I28="Falta evaluar",I28="Revisar",I28="Revisar la escala"),I28,IF(P28="Revisar","Revisar",IF(COUNT(Escala!$B$16)&lt;1,"Revisar la escala",IF(IF(O28="",H28,O28)&lt;=Escala!$B$16,"Aceptable","No aceptable")))))</f>
        <v/>
      </c>
      <c r="R28" s="5" t="str">
        <f>IF(Q28="No aceptable",COUNTIF(Q$2:Q28,"No aceptable"),"")</f>
        <v/>
      </c>
    </row>
    <row r="29">
      <c r="H29" s="5" t="str">
        <f>IF(OR(F29="",G29=""),"",IFERROR(IF(MATCH(F29*1,Escala!$B$2:$B$6,0)+MATCH(G29*1,Escala!$B$7:$B$11,0)&gt;0,F29*G29,""),""))</f>
        <v/>
      </c>
      <c r="I29" s="5" t="str">
        <f>IF(COUNTA(A29:G29)+COUNTA(J29:N29)=0,"",IF(OR(F29="",G29=""),"Falta evaluar",IF(H29="","Revisar",IF(OR(COUNT(Escala!$B$12:$B$14)&lt;3,COUNTA(Escala!$C$12:$C$15)&lt;4),"Revisar la escala",IF(H29&lt;=Escala!$B$12,Escala!$C$12&amp;"",IF(H29&lt;=Escala!$B$13,Escala!$C$13&amp;"",IF(H29&lt;=Escala!$B$14,Escala!$C$14&amp;"",Escala!$C$15&amp;"")))))))</f>
        <v/>
      </c>
      <c r="O29" s="5" t="str">
        <f>IF(OR(M29="",N29=""),"",IFERROR(IF(MATCH(M29*1,Escala!$B$2:$B$6,0)+MATCH(N29*1,Escala!$B$7:$B$11,0)&gt;0,M29*N29,""),""))</f>
        <v/>
      </c>
      <c r="P29" s="5" t="str">
        <f>IF(COUNTA(A29:G29)+COUNTA(J29:N29)=0,"",IF(AND(M29="",N29=""),IF(J29="","","Falta evaluar"),IF(OR(M29="",N29=""),"Falta evaluar",IF(O29="","Revisar",IF(OR(COUNT(Escala!$B$12:$B$14)&lt;3,COUNTA(Escala!$C$12:$C$15)&lt;4),"Revisar la escala",IF(O29&lt;=Escala!$B$12,Escala!$C$12&amp;"",IF(O29&lt;=Escala!$B$13,Escala!$C$13&amp;"",IF(O29&lt;=Escala!$B$14,Escala!$C$14&amp;"",Escala!$C$15&amp;""))))))))</f>
        <v/>
      </c>
      <c r="Q29" s="5" t="str">
        <f>IF(I29="","",IF(OR(I29="Falta evaluar",I29="Revisar",I29="Revisar la escala"),I29,IF(P29="Revisar","Revisar",IF(COUNT(Escala!$B$16)&lt;1,"Revisar la escala",IF(IF(O29="",H29,O29)&lt;=Escala!$B$16,"Aceptable","No aceptable")))))</f>
        <v/>
      </c>
      <c r="R29" s="5" t="str">
        <f>IF(Q29="No aceptable",COUNTIF(Q$2:Q29,"No aceptable"),"")</f>
        <v/>
      </c>
    </row>
    <row r="30">
      <c r="H30" s="5" t="str">
        <f>IF(OR(F30="",G30=""),"",IFERROR(IF(MATCH(F30*1,Escala!$B$2:$B$6,0)+MATCH(G30*1,Escala!$B$7:$B$11,0)&gt;0,F30*G30,""),""))</f>
        <v/>
      </c>
      <c r="I30" s="5" t="str">
        <f>IF(COUNTA(A30:G30)+COUNTA(J30:N30)=0,"",IF(OR(F30="",G30=""),"Falta evaluar",IF(H30="","Revisar",IF(OR(COUNT(Escala!$B$12:$B$14)&lt;3,COUNTA(Escala!$C$12:$C$15)&lt;4),"Revisar la escala",IF(H30&lt;=Escala!$B$12,Escala!$C$12&amp;"",IF(H30&lt;=Escala!$B$13,Escala!$C$13&amp;"",IF(H30&lt;=Escala!$B$14,Escala!$C$14&amp;"",Escala!$C$15&amp;"")))))))</f>
        <v/>
      </c>
      <c r="O30" s="5" t="str">
        <f>IF(OR(M30="",N30=""),"",IFERROR(IF(MATCH(M30*1,Escala!$B$2:$B$6,0)+MATCH(N30*1,Escala!$B$7:$B$11,0)&gt;0,M30*N30,""),""))</f>
        <v/>
      </c>
      <c r="P30" s="5" t="str">
        <f>IF(COUNTA(A30:G30)+COUNTA(J30:N30)=0,"",IF(AND(M30="",N30=""),IF(J30="","","Falta evaluar"),IF(OR(M30="",N30=""),"Falta evaluar",IF(O30="","Revisar",IF(OR(COUNT(Escala!$B$12:$B$14)&lt;3,COUNTA(Escala!$C$12:$C$15)&lt;4),"Revisar la escala",IF(O30&lt;=Escala!$B$12,Escala!$C$12&amp;"",IF(O30&lt;=Escala!$B$13,Escala!$C$13&amp;"",IF(O30&lt;=Escala!$B$14,Escala!$C$14&amp;"",Escala!$C$15&amp;""))))))))</f>
        <v/>
      </c>
      <c r="Q30" s="5" t="str">
        <f>IF(I30="","",IF(OR(I30="Falta evaluar",I30="Revisar",I30="Revisar la escala"),I30,IF(P30="Revisar","Revisar",IF(COUNT(Escala!$B$16)&lt;1,"Revisar la escala",IF(IF(O30="",H30,O30)&lt;=Escala!$B$16,"Aceptable","No aceptable")))))</f>
        <v/>
      </c>
      <c r="R30" s="5" t="str">
        <f>IF(Q30="No aceptable",COUNTIF(Q$2:Q30,"No aceptable"),"")</f>
        <v/>
      </c>
    </row>
    <row r="31">
      <c r="H31" s="5" t="str">
        <f>IF(OR(F31="",G31=""),"",IFERROR(IF(MATCH(F31*1,Escala!$B$2:$B$6,0)+MATCH(G31*1,Escala!$B$7:$B$11,0)&gt;0,F31*G31,""),""))</f>
        <v/>
      </c>
      <c r="I31" s="5" t="str">
        <f>IF(COUNTA(A31:G31)+COUNTA(J31:N31)=0,"",IF(OR(F31="",G31=""),"Falta evaluar",IF(H31="","Revisar",IF(OR(COUNT(Escala!$B$12:$B$14)&lt;3,COUNTA(Escala!$C$12:$C$15)&lt;4),"Revisar la escala",IF(H31&lt;=Escala!$B$12,Escala!$C$12&amp;"",IF(H31&lt;=Escala!$B$13,Escala!$C$13&amp;"",IF(H31&lt;=Escala!$B$14,Escala!$C$14&amp;"",Escala!$C$15&amp;"")))))))</f>
        <v/>
      </c>
      <c r="O31" s="5" t="str">
        <f>IF(OR(M31="",N31=""),"",IFERROR(IF(MATCH(M31*1,Escala!$B$2:$B$6,0)+MATCH(N31*1,Escala!$B$7:$B$11,0)&gt;0,M31*N31,""),""))</f>
        <v/>
      </c>
      <c r="P31" s="5" t="str">
        <f>IF(COUNTA(A31:G31)+COUNTA(J31:N31)=0,"",IF(AND(M31="",N31=""),IF(J31="","","Falta evaluar"),IF(OR(M31="",N31=""),"Falta evaluar",IF(O31="","Revisar",IF(OR(COUNT(Escala!$B$12:$B$14)&lt;3,COUNTA(Escala!$C$12:$C$15)&lt;4),"Revisar la escala",IF(O31&lt;=Escala!$B$12,Escala!$C$12&amp;"",IF(O31&lt;=Escala!$B$13,Escala!$C$13&amp;"",IF(O31&lt;=Escala!$B$14,Escala!$C$14&amp;"",Escala!$C$15&amp;""))))))))</f>
        <v/>
      </c>
      <c r="Q31" s="5" t="str">
        <f>IF(I31="","",IF(OR(I31="Falta evaluar",I31="Revisar",I31="Revisar la escala"),I31,IF(P31="Revisar","Revisar",IF(COUNT(Escala!$B$16)&lt;1,"Revisar la escala",IF(IF(O31="",H31,O31)&lt;=Escala!$B$16,"Aceptable","No aceptable")))))</f>
        <v/>
      </c>
      <c r="R31" s="5" t="str">
        <f>IF(Q31="No aceptable",COUNTIF(Q$2:Q31,"No aceptable"),"")</f>
        <v/>
      </c>
    </row>
    <row r="32">
      <c r="H32" s="5" t="str">
        <f>IF(OR(F32="",G32=""),"",IFERROR(IF(MATCH(F32*1,Escala!$B$2:$B$6,0)+MATCH(G32*1,Escala!$B$7:$B$11,0)&gt;0,F32*G32,""),""))</f>
        <v/>
      </c>
      <c r="I32" s="5" t="str">
        <f>IF(COUNTA(A32:G32)+COUNTA(J32:N32)=0,"",IF(OR(F32="",G32=""),"Falta evaluar",IF(H32="","Revisar",IF(OR(COUNT(Escala!$B$12:$B$14)&lt;3,COUNTA(Escala!$C$12:$C$15)&lt;4),"Revisar la escala",IF(H32&lt;=Escala!$B$12,Escala!$C$12&amp;"",IF(H32&lt;=Escala!$B$13,Escala!$C$13&amp;"",IF(H32&lt;=Escala!$B$14,Escala!$C$14&amp;"",Escala!$C$15&amp;"")))))))</f>
        <v/>
      </c>
      <c r="O32" s="5" t="str">
        <f>IF(OR(M32="",N32=""),"",IFERROR(IF(MATCH(M32*1,Escala!$B$2:$B$6,0)+MATCH(N32*1,Escala!$B$7:$B$11,0)&gt;0,M32*N32,""),""))</f>
        <v/>
      </c>
      <c r="P32" s="5" t="str">
        <f>IF(COUNTA(A32:G32)+COUNTA(J32:N32)=0,"",IF(AND(M32="",N32=""),IF(J32="","","Falta evaluar"),IF(OR(M32="",N32=""),"Falta evaluar",IF(O32="","Revisar",IF(OR(COUNT(Escala!$B$12:$B$14)&lt;3,COUNTA(Escala!$C$12:$C$15)&lt;4),"Revisar la escala",IF(O32&lt;=Escala!$B$12,Escala!$C$12&amp;"",IF(O32&lt;=Escala!$B$13,Escala!$C$13&amp;"",IF(O32&lt;=Escala!$B$14,Escala!$C$14&amp;"",Escala!$C$15&amp;""))))))))</f>
        <v/>
      </c>
      <c r="Q32" s="5" t="str">
        <f>IF(I32="","",IF(OR(I32="Falta evaluar",I32="Revisar",I32="Revisar la escala"),I32,IF(P32="Revisar","Revisar",IF(COUNT(Escala!$B$16)&lt;1,"Revisar la escala",IF(IF(O32="",H32,O32)&lt;=Escala!$B$16,"Aceptable","No aceptable")))))</f>
        <v/>
      </c>
      <c r="R32" s="5" t="str">
        <f>IF(Q32="No aceptable",COUNTIF(Q$2:Q32,"No aceptable"),"")</f>
        <v/>
      </c>
    </row>
    <row r="33">
      <c r="H33" s="5" t="str">
        <f>IF(OR(F33="",G33=""),"",IFERROR(IF(MATCH(F33*1,Escala!$B$2:$B$6,0)+MATCH(G33*1,Escala!$B$7:$B$11,0)&gt;0,F33*G33,""),""))</f>
        <v/>
      </c>
      <c r="I33" s="5" t="str">
        <f>IF(COUNTA(A33:G33)+COUNTA(J33:N33)=0,"",IF(OR(F33="",G33=""),"Falta evaluar",IF(H33="","Revisar",IF(OR(COUNT(Escala!$B$12:$B$14)&lt;3,COUNTA(Escala!$C$12:$C$15)&lt;4),"Revisar la escala",IF(H33&lt;=Escala!$B$12,Escala!$C$12&amp;"",IF(H33&lt;=Escala!$B$13,Escala!$C$13&amp;"",IF(H33&lt;=Escala!$B$14,Escala!$C$14&amp;"",Escala!$C$15&amp;"")))))))</f>
        <v/>
      </c>
      <c r="O33" s="5" t="str">
        <f>IF(OR(M33="",N33=""),"",IFERROR(IF(MATCH(M33*1,Escala!$B$2:$B$6,0)+MATCH(N33*1,Escala!$B$7:$B$11,0)&gt;0,M33*N33,""),""))</f>
        <v/>
      </c>
      <c r="P33" s="5" t="str">
        <f>IF(COUNTA(A33:G33)+COUNTA(J33:N33)=0,"",IF(AND(M33="",N33=""),IF(J33="","","Falta evaluar"),IF(OR(M33="",N33=""),"Falta evaluar",IF(O33="","Revisar",IF(OR(COUNT(Escala!$B$12:$B$14)&lt;3,COUNTA(Escala!$C$12:$C$15)&lt;4),"Revisar la escala",IF(O33&lt;=Escala!$B$12,Escala!$C$12&amp;"",IF(O33&lt;=Escala!$B$13,Escala!$C$13&amp;"",IF(O33&lt;=Escala!$B$14,Escala!$C$14&amp;"",Escala!$C$15&amp;""))))))))</f>
        <v/>
      </c>
      <c r="Q33" s="5" t="str">
        <f>IF(I33="","",IF(OR(I33="Falta evaluar",I33="Revisar",I33="Revisar la escala"),I33,IF(P33="Revisar","Revisar",IF(COUNT(Escala!$B$16)&lt;1,"Revisar la escala",IF(IF(O33="",H33,O33)&lt;=Escala!$B$16,"Aceptable","No aceptable")))))</f>
        <v/>
      </c>
      <c r="R33" s="5" t="str">
        <f>IF(Q33="No aceptable",COUNTIF(Q$2:Q33,"No aceptable"),"")</f>
        <v/>
      </c>
    </row>
    <row r="34">
      <c r="H34" s="5" t="str">
        <f>IF(OR(F34="",G34=""),"",IFERROR(IF(MATCH(F34*1,Escala!$B$2:$B$6,0)+MATCH(G34*1,Escala!$B$7:$B$11,0)&gt;0,F34*G34,""),""))</f>
        <v/>
      </c>
      <c r="I34" s="5" t="str">
        <f>IF(COUNTA(A34:G34)+COUNTA(J34:N34)=0,"",IF(OR(F34="",G34=""),"Falta evaluar",IF(H34="","Revisar",IF(OR(COUNT(Escala!$B$12:$B$14)&lt;3,COUNTA(Escala!$C$12:$C$15)&lt;4),"Revisar la escala",IF(H34&lt;=Escala!$B$12,Escala!$C$12&amp;"",IF(H34&lt;=Escala!$B$13,Escala!$C$13&amp;"",IF(H34&lt;=Escala!$B$14,Escala!$C$14&amp;"",Escala!$C$15&amp;"")))))))</f>
        <v/>
      </c>
      <c r="O34" s="5" t="str">
        <f>IF(OR(M34="",N34=""),"",IFERROR(IF(MATCH(M34*1,Escala!$B$2:$B$6,0)+MATCH(N34*1,Escala!$B$7:$B$11,0)&gt;0,M34*N34,""),""))</f>
        <v/>
      </c>
      <c r="P34" s="5" t="str">
        <f>IF(COUNTA(A34:G34)+COUNTA(J34:N34)=0,"",IF(AND(M34="",N34=""),IF(J34="","","Falta evaluar"),IF(OR(M34="",N34=""),"Falta evaluar",IF(O34="","Revisar",IF(OR(COUNT(Escala!$B$12:$B$14)&lt;3,COUNTA(Escala!$C$12:$C$15)&lt;4),"Revisar la escala",IF(O34&lt;=Escala!$B$12,Escala!$C$12&amp;"",IF(O34&lt;=Escala!$B$13,Escala!$C$13&amp;"",IF(O34&lt;=Escala!$B$14,Escala!$C$14&amp;"",Escala!$C$15&amp;""))))))))</f>
        <v/>
      </c>
      <c r="Q34" s="5" t="str">
        <f>IF(I34="","",IF(OR(I34="Falta evaluar",I34="Revisar",I34="Revisar la escala"),I34,IF(P34="Revisar","Revisar",IF(COUNT(Escala!$B$16)&lt;1,"Revisar la escala",IF(IF(O34="",H34,O34)&lt;=Escala!$B$16,"Aceptable","No aceptable")))))</f>
        <v/>
      </c>
      <c r="R34" s="5" t="str">
        <f>IF(Q34="No aceptable",COUNTIF(Q$2:Q34,"No aceptable"),"")</f>
        <v/>
      </c>
    </row>
    <row r="35">
      <c r="H35" s="5" t="str">
        <f>IF(OR(F35="",G35=""),"",IFERROR(IF(MATCH(F35*1,Escala!$B$2:$B$6,0)+MATCH(G35*1,Escala!$B$7:$B$11,0)&gt;0,F35*G35,""),""))</f>
        <v/>
      </c>
      <c r="I35" s="5" t="str">
        <f>IF(COUNTA(A35:G35)+COUNTA(J35:N35)=0,"",IF(OR(F35="",G35=""),"Falta evaluar",IF(H35="","Revisar",IF(OR(COUNT(Escala!$B$12:$B$14)&lt;3,COUNTA(Escala!$C$12:$C$15)&lt;4),"Revisar la escala",IF(H35&lt;=Escala!$B$12,Escala!$C$12&amp;"",IF(H35&lt;=Escala!$B$13,Escala!$C$13&amp;"",IF(H35&lt;=Escala!$B$14,Escala!$C$14&amp;"",Escala!$C$15&amp;"")))))))</f>
        <v/>
      </c>
      <c r="O35" s="5" t="str">
        <f>IF(OR(M35="",N35=""),"",IFERROR(IF(MATCH(M35*1,Escala!$B$2:$B$6,0)+MATCH(N35*1,Escala!$B$7:$B$11,0)&gt;0,M35*N35,""),""))</f>
        <v/>
      </c>
      <c r="P35" s="5" t="str">
        <f>IF(COUNTA(A35:G35)+COUNTA(J35:N35)=0,"",IF(AND(M35="",N35=""),IF(J35="","","Falta evaluar"),IF(OR(M35="",N35=""),"Falta evaluar",IF(O35="","Revisar",IF(OR(COUNT(Escala!$B$12:$B$14)&lt;3,COUNTA(Escala!$C$12:$C$15)&lt;4),"Revisar la escala",IF(O35&lt;=Escala!$B$12,Escala!$C$12&amp;"",IF(O35&lt;=Escala!$B$13,Escala!$C$13&amp;"",IF(O35&lt;=Escala!$B$14,Escala!$C$14&amp;"",Escala!$C$15&amp;""))))))))</f>
        <v/>
      </c>
      <c r="Q35" s="5" t="str">
        <f>IF(I35="","",IF(OR(I35="Falta evaluar",I35="Revisar",I35="Revisar la escala"),I35,IF(P35="Revisar","Revisar",IF(COUNT(Escala!$B$16)&lt;1,"Revisar la escala",IF(IF(O35="",H35,O35)&lt;=Escala!$B$16,"Aceptable","No aceptable")))))</f>
        <v/>
      </c>
      <c r="R35" s="5" t="str">
        <f>IF(Q35="No aceptable",COUNTIF(Q$2:Q35,"No aceptable"),"")</f>
        <v/>
      </c>
    </row>
    <row r="36">
      <c r="H36" s="5" t="str">
        <f>IF(OR(F36="",G36=""),"",IFERROR(IF(MATCH(F36*1,Escala!$B$2:$B$6,0)+MATCH(G36*1,Escala!$B$7:$B$11,0)&gt;0,F36*G36,""),""))</f>
        <v/>
      </c>
      <c r="I36" s="5" t="str">
        <f>IF(COUNTA(A36:G36)+COUNTA(J36:N36)=0,"",IF(OR(F36="",G36=""),"Falta evaluar",IF(H36="","Revisar",IF(OR(COUNT(Escala!$B$12:$B$14)&lt;3,COUNTA(Escala!$C$12:$C$15)&lt;4),"Revisar la escala",IF(H36&lt;=Escala!$B$12,Escala!$C$12&amp;"",IF(H36&lt;=Escala!$B$13,Escala!$C$13&amp;"",IF(H36&lt;=Escala!$B$14,Escala!$C$14&amp;"",Escala!$C$15&amp;"")))))))</f>
        <v/>
      </c>
      <c r="O36" s="5" t="str">
        <f>IF(OR(M36="",N36=""),"",IFERROR(IF(MATCH(M36*1,Escala!$B$2:$B$6,0)+MATCH(N36*1,Escala!$B$7:$B$11,0)&gt;0,M36*N36,""),""))</f>
        <v/>
      </c>
      <c r="P36" s="5" t="str">
        <f>IF(COUNTA(A36:G36)+COUNTA(J36:N36)=0,"",IF(AND(M36="",N36=""),IF(J36="","","Falta evaluar"),IF(OR(M36="",N36=""),"Falta evaluar",IF(O36="","Revisar",IF(OR(COUNT(Escala!$B$12:$B$14)&lt;3,COUNTA(Escala!$C$12:$C$15)&lt;4),"Revisar la escala",IF(O36&lt;=Escala!$B$12,Escala!$C$12&amp;"",IF(O36&lt;=Escala!$B$13,Escala!$C$13&amp;"",IF(O36&lt;=Escala!$B$14,Escala!$C$14&amp;"",Escala!$C$15&amp;""))))))))</f>
        <v/>
      </c>
      <c r="Q36" s="5" t="str">
        <f>IF(I36="","",IF(OR(I36="Falta evaluar",I36="Revisar",I36="Revisar la escala"),I36,IF(P36="Revisar","Revisar",IF(COUNT(Escala!$B$16)&lt;1,"Revisar la escala",IF(IF(O36="",H36,O36)&lt;=Escala!$B$16,"Aceptable","No aceptable")))))</f>
        <v/>
      </c>
      <c r="R36" s="5" t="str">
        <f>IF(Q36="No aceptable",COUNTIF(Q$2:Q36,"No aceptable"),"")</f>
        <v/>
      </c>
    </row>
    <row r="37">
      <c r="H37" s="5" t="str">
        <f>IF(OR(F37="",G37=""),"",IFERROR(IF(MATCH(F37*1,Escala!$B$2:$B$6,0)+MATCH(G37*1,Escala!$B$7:$B$11,0)&gt;0,F37*G37,""),""))</f>
        <v/>
      </c>
      <c r="I37" s="5" t="str">
        <f>IF(COUNTA(A37:G37)+COUNTA(J37:N37)=0,"",IF(OR(F37="",G37=""),"Falta evaluar",IF(H37="","Revisar",IF(OR(COUNT(Escala!$B$12:$B$14)&lt;3,COUNTA(Escala!$C$12:$C$15)&lt;4),"Revisar la escala",IF(H37&lt;=Escala!$B$12,Escala!$C$12&amp;"",IF(H37&lt;=Escala!$B$13,Escala!$C$13&amp;"",IF(H37&lt;=Escala!$B$14,Escala!$C$14&amp;"",Escala!$C$15&amp;"")))))))</f>
        <v/>
      </c>
      <c r="O37" s="5" t="str">
        <f>IF(OR(M37="",N37=""),"",IFERROR(IF(MATCH(M37*1,Escala!$B$2:$B$6,0)+MATCH(N37*1,Escala!$B$7:$B$11,0)&gt;0,M37*N37,""),""))</f>
        <v/>
      </c>
      <c r="P37" s="5" t="str">
        <f>IF(COUNTA(A37:G37)+COUNTA(J37:N37)=0,"",IF(AND(M37="",N37=""),IF(J37="","","Falta evaluar"),IF(OR(M37="",N37=""),"Falta evaluar",IF(O37="","Revisar",IF(OR(COUNT(Escala!$B$12:$B$14)&lt;3,COUNTA(Escala!$C$12:$C$15)&lt;4),"Revisar la escala",IF(O37&lt;=Escala!$B$12,Escala!$C$12&amp;"",IF(O37&lt;=Escala!$B$13,Escala!$C$13&amp;"",IF(O37&lt;=Escala!$B$14,Escala!$C$14&amp;"",Escala!$C$15&amp;""))))))))</f>
        <v/>
      </c>
      <c r="Q37" s="5" t="str">
        <f>IF(I37="","",IF(OR(I37="Falta evaluar",I37="Revisar",I37="Revisar la escala"),I37,IF(P37="Revisar","Revisar",IF(COUNT(Escala!$B$16)&lt;1,"Revisar la escala",IF(IF(O37="",H37,O37)&lt;=Escala!$B$16,"Aceptable","No aceptable")))))</f>
        <v/>
      </c>
      <c r="R37" s="5" t="str">
        <f>IF(Q37="No aceptable",COUNTIF(Q$2:Q37,"No aceptable"),"")</f>
        <v/>
      </c>
    </row>
    <row r="38">
      <c r="H38" s="5" t="str">
        <f>IF(OR(F38="",G38=""),"",IFERROR(IF(MATCH(F38*1,Escala!$B$2:$B$6,0)+MATCH(G38*1,Escala!$B$7:$B$11,0)&gt;0,F38*G38,""),""))</f>
        <v/>
      </c>
      <c r="I38" s="5" t="str">
        <f>IF(COUNTA(A38:G38)+COUNTA(J38:N38)=0,"",IF(OR(F38="",G38=""),"Falta evaluar",IF(H38="","Revisar",IF(OR(COUNT(Escala!$B$12:$B$14)&lt;3,COUNTA(Escala!$C$12:$C$15)&lt;4),"Revisar la escala",IF(H38&lt;=Escala!$B$12,Escala!$C$12&amp;"",IF(H38&lt;=Escala!$B$13,Escala!$C$13&amp;"",IF(H38&lt;=Escala!$B$14,Escala!$C$14&amp;"",Escala!$C$15&amp;"")))))))</f>
        <v/>
      </c>
      <c r="O38" s="5" t="str">
        <f>IF(OR(M38="",N38=""),"",IFERROR(IF(MATCH(M38*1,Escala!$B$2:$B$6,0)+MATCH(N38*1,Escala!$B$7:$B$11,0)&gt;0,M38*N38,""),""))</f>
        <v/>
      </c>
      <c r="P38" s="5" t="str">
        <f>IF(COUNTA(A38:G38)+COUNTA(J38:N38)=0,"",IF(AND(M38="",N38=""),IF(J38="","","Falta evaluar"),IF(OR(M38="",N38=""),"Falta evaluar",IF(O38="","Revisar",IF(OR(COUNT(Escala!$B$12:$B$14)&lt;3,COUNTA(Escala!$C$12:$C$15)&lt;4),"Revisar la escala",IF(O38&lt;=Escala!$B$12,Escala!$C$12&amp;"",IF(O38&lt;=Escala!$B$13,Escala!$C$13&amp;"",IF(O38&lt;=Escala!$B$14,Escala!$C$14&amp;"",Escala!$C$15&amp;""))))))))</f>
        <v/>
      </c>
      <c r="Q38" s="5" t="str">
        <f>IF(I38="","",IF(OR(I38="Falta evaluar",I38="Revisar",I38="Revisar la escala"),I38,IF(P38="Revisar","Revisar",IF(COUNT(Escala!$B$16)&lt;1,"Revisar la escala",IF(IF(O38="",H38,O38)&lt;=Escala!$B$16,"Aceptable","No aceptable")))))</f>
        <v/>
      </c>
      <c r="R38" s="5" t="str">
        <f>IF(Q38="No aceptable",COUNTIF(Q$2:Q38,"No aceptable"),"")</f>
        <v/>
      </c>
    </row>
    <row r="39">
      <c r="H39" s="5" t="str">
        <f>IF(OR(F39="",G39=""),"",IFERROR(IF(MATCH(F39*1,Escala!$B$2:$B$6,0)+MATCH(G39*1,Escala!$B$7:$B$11,0)&gt;0,F39*G39,""),""))</f>
        <v/>
      </c>
      <c r="I39" s="5" t="str">
        <f>IF(COUNTA(A39:G39)+COUNTA(J39:N39)=0,"",IF(OR(F39="",G39=""),"Falta evaluar",IF(H39="","Revisar",IF(OR(COUNT(Escala!$B$12:$B$14)&lt;3,COUNTA(Escala!$C$12:$C$15)&lt;4),"Revisar la escala",IF(H39&lt;=Escala!$B$12,Escala!$C$12&amp;"",IF(H39&lt;=Escala!$B$13,Escala!$C$13&amp;"",IF(H39&lt;=Escala!$B$14,Escala!$C$14&amp;"",Escala!$C$15&amp;"")))))))</f>
        <v/>
      </c>
      <c r="O39" s="5" t="str">
        <f>IF(OR(M39="",N39=""),"",IFERROR(IF(MATCH(M39*1,Escala!$B$2:$B$6,0)+MATCH(N39*1,Escala!$B$7:$B$11,0)&gt;0,M39*N39,""),""))</f>
        <v/>
      </c>
      <c r="P39" s="5" t="str">
        <f>IF(COUNTA(A39:G39)+COUNTA(J39:N39)=0,"",IF(AND(M39="",N39=""),IF(J39="","","Falta evaluar"),IF(OR(M39="",N39=""),"Falta evaluar",IF(O39="","Revisar",IF(OR(COUNT(Escala!$B$12:$B$14)&lt;3,COUNTA(Escala!$C$12:$C$15)&lt;4),"Revisar la escala",IF(O39&lt;=Escala!$B$12,Escala!$C$12&amp;"",IF(O39&lt;=Escala!$B$13,Escala!$C$13&amp;"",IF(O39&lt;=Escala!$B$14,Escala!$C$14&amp;"",Escala!$C$15&amp;""))))))))</f>
        <v/>
      </c>
      <c r="Q39" s="5" t="str">
        <f>IF(I39="","",IF(OR(I39="Falta evaluar",I39="Revisar",I39="Revisar la escala"),I39,IF(P39="Revisar","Revisar",IF(COUNT(Escala!$B$16)&lt;1,"Revisar la escala",IF(IF(O39="",H39,O39)&lt;=Escala!$B$16,"Aceptable","No aceptable")))))</f>
        <v/>
      </c>
      <c r="R39" s="5" t="str">
        <f>IF(Q39="No aceptable",COUNTIF(Q$2:Q39,"No aceptable"),"")</f>
        <v/>
      </c>
    </row>
    <row r="40">
      <c r="H40" s="5" t="str">
        <f>IF(OR(F40="",G40=""),"",IFERROR(IF(MATCH(F40*1,Escala!$B$2:$B$6,0)+MATCH(G40*1,Escala!$B$7:$B$11,0)&gt;0,F40*G40,""),""))</f>
        <v/>
      </c>
      <c r="I40" s="5" t="str">
        <f>IF(COUNTA(A40:G40)+COUNTA(J40:N40)=0,"",IF(OR(F40="",G40=""),"Falta evaluar",IF(H40="","Revisar",IF(OR(COUNT(Escala!$B$12:$B$14)&lt;3,COUNTA(Escala!$C$12:$C$15)&lt;4),"Revisar la escala",IF(H40&lt;=Escala!$B$12,Escala!$C$12&amp;"",IF(H40&lt;=Escala!$B$13,Escala!$C$13&amp;"",IF(H40&lt;=Escala!$B$14,Escala!$C$14&amp;"",Escala!$C$15&amp;"")))))))</f>
        <v/>
      </c>
      <c r="O40" s="5" t="str">
        <f>IF(OR(M40="",N40=""),"",IFERROR(IF(MATCH(M40*1,Escala!$B$2:$B$6,0)+MATCH(N40*1,Escala!$B$7:$B$11,0)&gt;0,M40*N40,""),""))</f>
        <v/>
      </c>
      <c r="P40" s="5" t="str">
        <f>IF(COUNTA(A40:G40)+COUNTA(J40:N40)=0,"",IF(AND(M40="",N40=""),IF(J40="","","Falta evaluar"),IF(OR(M40="",N40=""),"Falta evaluar",IF(O40="","Revisar",IF(OR(COUNT(Escala!$B$12:$B$14)&lt;3,COUNTA(Escala!$C$12:$C$15)&lt;4),"Revisar la escala",IF(O40&lt;=Escala!$B$12,Escala!$C$12&amp;"",IF(O40&lt;=Escala!$B$13,Escala!$C$13&amp;"",IF(O40&lt;=Escala!$B$14,Escala!$C$14&amp;"",Escala!$C$15&amp;""))))))))</f>
        <v/>
      </c>
      <c r="Q40" s="5" t="str">
        <f>IF(I40="","",IF(OR(I40="Falta evaluar",I40="Revisar",I40="Revisar la escala"),I40,IF(P40="Revisar","Revisar",IF(COUNT(Escala!$B$16)&lt;1,"Revisar la escala",IF(IF(O40="",H40,O40)&lt;=Escala!$B$16,"Aceptable","No aceptable")))))</f>
        <v/>
      </c>
      <c r="R40" s="5" t="str">
        <f>IF(Q40="No aceptable",COUNTIF(Q$2:Q40,"No aceptable"),"")</f>
        <v/>
      </c>
    </row>
    <row r="41">
      <c r="H41" s="5" t="str">
        <f>IF(OR(F41="",G41=""),"",IFERROR(IF(MATCH(F41*1,Escala!$B$2:$B$6,0)+MATCH(G41*1,Escala!$B$7:$B$11,0)&gt;0,F41*G41,""),""))</f>
        <v/>
      </c>
      <c r="I41" s="5" t="str">
        <f>IF(COUNTA(A41:G41)+COUNTA(J41:N41)=0,"",IF(OR(F41="",G41=""),"Falta evaluar",IF(H41="","Revisar",IF(OR(COUNT(Escala!$B$12:$B$14)&lt;3,COUNTA(Escala!$C$12:$C$15)&lt;4),"Revisar la escala",IF(H41&lt;=Escala!$B$12,Escala!$C$12&amp;"",IF(H41&lt;=Escala!$B$13,Escala!$C$13&amp;"",IF(H41&lt;=Escala!$B$14,Escala!$C$14&amp;"",Escala!$C$15&amp;"")))))))</f>
        <v/>
      </c>
      <c r="O41" s="5" t="str">
        <f>IF(OR(M41="",N41=""),"",IFERROR(IF(MATCH(M41*1,Escala!$B$2:$B$6,0)+MATCH(N41*1,Escala!$B$7:$B$11,0)&gt;0,M41*N41,""),""))</f>
        <v/>
      </c>
      <c r="P41" s="5" t="str">
        <f>IF(COUNTA(A41:G41)+COUNTA(J41:N41)=0,"",IF(AND(M41="",N41=""),IF(J41="","","Falta evaluar"),IF(OR(M41="",N41=""),"Falta evaluar",IF(O41="","Revisar",IF(OR(COUNT(Escala!$B$12:$B$14)&lt;3,COUNTA(Escala!$C$12:$C$15)&lt;4),"Revisar la escala",IF(O41&lt;=Escala!$B$12,Escala!$C$12&amp;"",IF(O41&lt;=Escala!$B$13,Escala!$C$13&amp;"",IF(O41&lt;=Escala!$B$14,Escala!$C$14&amp;"",Escala!$C$15&amp;""))))))))</f>
        <v/>
      </c>
      <c r="Q41" s="5" t="str">
        <f>IF(I41="","",IF(OR(I41="Falta evaluar",I41="Revisar",I41="Revisar la escala"),I41,IF(P41="Revisar","Revisar",IF(COUNT(Escala!$B$16)&lt;1,"Revisar la escala",IF(IF(O41="",H41,O41)&lt;=Escala!$B$16,"Aceptable","No aceptable")))))</f>
        <v/>
      </c>
      <c r="R41" s="5" t="str">
        <f>IF(Q41="No aceptable",COUNTIF(Q$2:Q41,"No aceptable"),"")</f>
        <v/>
      </c>
    </row>
    <row r="42">
      <c r="H42" s="5" t="str">
        <f>IF(OR(F42="",G42=""),"",IFERROR(IF(MATCH(F42*1,Escala!$B$2:$B$6,0)+MATCH(G42*1,Escala!$B$7:$B$11,0)&gt;0,F42*G42,""),""))</f>
        <v/>
      </c>
      <c r="I42" s="5" t="str">
        <f>IF(COUNTA(A42:G42)+COUNTA(J42:N42)=0,"",IF(OR(F42="",G42=""),"Falta evaluar",IF(H42="","Revisar",IF(OR(COUNT(Escala!$B$12:$B$14)&lt;3,COUNTA(Escala!$C$12:$C$15)&lt;4),"Revisar la escala",IF(H42&lt;=Escala!$B$12,Escala!$C$12&amp;"",IF(H42&lt;=Escala!$B$13,Escala!$C$13&amp;"",IF(H42&lt;=Escala!$B$14,Escala!$C$14&amp;"",Escala!$C$15&amp;"")))))))</f>
        <v/>
      </c>
      <c r="O42" s="5" t="str">
        <f>IF(OR(M42="",N42=""),"",IFERROR(IF(MATCH(M42*1,Escala!$B$2:$B$6,0)+MATCH(N42*1,Escala!$B$7:$B$11,0)&gt;0,M42*N42,""),""))</f>
        <v/>
      </c>
      <c r="P42" s="5" t="str">
        <f>IF(COUNTA(A42:G42)+COUNTA(J42:N42)=0,"",IF(AND(M42="",N42=""),IF(J42="","","Falta evaluar"),IF(OR(M42="",N42=""),"Falta evaluar",IF(O42="","Revisar",IF(OR(COUNT(Escala!$B$12:$B$14)&lt;3,COUNTA(Escala!$C$12:$C$15)&lt;4),"Revisar la escala",IF(O42&lt;=Escala!$B$12,Escala!$C$12&amp;"",IF(O42&lt;=Escala!$B$13,Escala!$C$13&amp;"",IF(O42&lt;=Escala!$B$14,Escala!$C$14&amp;"",Escala!$C$15&amp;""))))))))</f>
        <v/>
      </c>
      <c r="Q42" s="5" t="str">
        <f>IF(I42="","",IF(OR(I42="Falta evaluar",I42="Revisar",I42="Revisar la escala"),I42,IF(P42="Revisar","Revisar",IF(COUNT(Escala!$B$16)&lt;1,"Revisar la escala",IF(IF(O42="",H42,O42)&lt;=Escala!$B$16,"Aceptable","No aceptable")))))</f>
        <v/>
      </c>
      <c r="R42" s="5" t="str">
        <f>IF(Q42="No aceptable",COUNTIF(Q$2:Q42,"No aceptable"),"")</f>
        <v/>
      </c>
    </row>
    <row r="43">
      <c r="H43" s="5" t="str">
        <f>IF(OR(F43="",G43=""),"",IFERROR(IF(MATCH(F43*1,Escala!$B$2:$B$6,0)+MATCH(G43*1,Escala!$B$7:$B$11,0)&gt;0,F43*G43,""),""))</f>
        <v/>
      </c>
      <c r="I43" s="5" t="str">
        <f>IF(COUNTA(A43:G43)+COUNTA(J43:N43)=0,"",IF(OR(F43="",G43=""),"Falta evaluar",IF(H43="","Revisar",IF(OR(COUNT(Escala!$B$12:$B$14)&lt;3,COUNTA(Escala!$C$12:$C$15)&lt;4),"Revisar la escala",IF(H43&lt;=Escala!$B$12,Escala!$C$12&amp;"",IF(H43&lt;=Escala!$B$13,Escala!$C$13&amp;"",IF(H43&lt;=Escala!$B$14,Escala!$C$14&amp;"",Escala!$C$15&amp;"")))))))</f>
        <v/>
      </c>
      <c r="O43" s="5" t="str">
        <f>IF(OR(M43="",N43=""),"",IFERROR(IF(MATCH(M43*1,Escala!$B$2:$B$6,0)+MATCH(N43*1,Escala!$B$7:$B$11,0)&gt;0,M43*N43,""),""))</f>
        <v/>
      </c>
      <c r="P43" s="5" t="str">
        <f>IF(COUNTA(A43:G43)+COUNTA(J43:N43)=0,"",IF(AND(M43="",N43=""),IF(J43="","","Falta evaluar"),IF(OR(M43="",N43=""),"Falta evaluar",IF(O43="","Revisar",IF(OR(COUNT(Escala!$B$12:$B$14)&lt;3,COUNTA(Escala!$C$12:$C$15)&lt;4),"Revisar la escala",IF(O43&lt;=Escala!$B$12,Escala!$C$12&amp;"",IF(O43&lt;=Escala!$B$13,Escala!$C$13&amp;"",IF(O43&lt;=Escala!$B$14,Escala!$C$14&amp;"",Escala!$C$15&amp;""))))))))</f>
        <v/>
      </c>
      <c r="Q43" s="5" t="str">
        <f>IF(I43="","",IF(OR(I43="Falta evaluar",I43="Revisar",I43="Revisar la escala"),I43,IF(P43="Revisar","Revisar",IF(COUNT(Escala!$B$16)&lt;1,"Revisar la escala",IF(IF(O43="",H43,O43)&lt;=Escala!$B$16,"Aceptable","No aceptable")))))</f>
        <v/>
      </c>
      <c r="R43" s="5" t="str">
        <f>IF(Q43="No aceptable",COUNTIF(Q$2:Q43,"No aceptable"),"")</f>
        <v/>
      </c>
    </row>
    <row r="44">
      <c r="H44" s="5" t="str">
        <f>IF(OR(F44="",G44=""),"",IFERROR(IF(MATCH(F44*1,Escala!$B$2:$B$6,0)+MATCH(G44*1,Escala!$B$7:$B$11,0)&gt;0,F44*G44,""),""))</f>
        <v/>
      </c>
      <c r="I44" s="5" t="str">
        <f>IF(COUNTA(A44:G44)+COUNTA(J44:N44)=0,"",IF(OR(F44="",G44=""),"Falta evaluar",IF(H44="","Revisar",IF(OR(COUNT(Escala!$B$12:$B$14)&lt;3,COUNTA(Escala!$C$12:$C$15)&lt;4),"Revisar la escala",IF(H44&lt;=Escala!$B$12,Escala!$C$12&amp;"",IF(H44&lt;=Escala!$B$13,Escala!$C$13&amp;"",IF(H44&lt;=Escala!$B$14,Escala!$C$14&amp;"",Escala!$C$15&amp;"")))))))</f>
        <v/>
      </c>
      <c r="O44" s="5" t="str">
        <f>IF(OR(M44="",N44=""),"",IFERROR(IF(MATCH(M44*1,Escala!$B$2:$B$6,0)+MATCH(N44*1,Escala!$B$7:$B$11,0)&gt;0,M44*N44,""),""))</f>
        <v/>
      </c>
      <c r="P44" s="5" t="str">
        <f>IF(COUNTA(A44:G44)+COUNTA(J44:N44)=0,"",IF(AND(M44="",N44=""),IF(J44="","","Falta evaluar"),IF(OR(M44="",N44=""),"Falta evaluar",IF(O44="","Revisar",IF(OR(COUNT(Escala!$B$12:$B$14)&lt;3,COUNTA(Escala!$C$12:$C$15)&lt;4),"Revisar la escala",IF(O44&lt;=Escala!$B$12,Escala!$C$12&amp;"",IF(O44&lt;=Escala!$B$13,Escala!$C$13&amp;"",IF(O44&lt;=Escala!$B$14,Escala!$C$14&amp;"",Escala!$C$15&amp;""))))))))</f>
        <v/>
      </c>
      <c r="Q44" s="5" t="str">
        <f>IF(I44="","",IF(OR(I44="Falta evaluar",I44="Revisar",I44="Revisar la escala"),I44,IF(P44="Revisar","Revisar",IF(COUNT(Escala!$B$16)&lt;1,"Revisar la escala",IF(IF(O44="",H44,O44)&lt;=Escala!$B$16,"Aceptable","No aceptable")))))</f>
        <v/>
      </c>
      <c r="R44" s="5" t="str">
        <f>IF(Q44="No aceptable",COUNTIF(Q$2:Q44,"No aceptable"),"")</f>
        <v/>
      </c>
    </row>
    <row r="45">
      <c r="H45" s="5" t="str">
        <f>IF(OR(F45="",G45=""),"",IFERROR(IF(MATCH(F45*1,Escala!$B$2:$B$6,0)+MATCH(G45*1,Escala!$B$7:$B$11,0)&gt;0,F45*G45,""),""))</f>
        <v/>
      </c>
      <c r="I45" s="5" t="str">
        <f>IF(COUNTA(A45:G45)+COUNTA(J45:N45)=0,"",IF(OR(F45="",G45=""),"Falta evaluar",IF(H45="","Revisar",IF(OR(COUNT(Escala!$B$12:$B$14)&lt;3,COUNTA(Escala!$C$12:$C$15)&lt;4),"Revisar la escala",IF(H45&lt;=Escala!$B$12,Escala!$C$12&amp;"",IF(H45&lt;=Escala!$B$13,Escala!$C$13&amp;"",IF(H45&lt;=Escala!$B$14,Escala!$C$14&amp;"",Escala!$C$15&amp;"")))))))</f>
        <v/>
      </c>
      <c r="O45" s="5" t="str">
        <f>IF(OR(M45="",N45=""),"",IFERROR(IF(MATCH(M45*1,Escala!$B$2:$B$6,0)+MATCH(N45*1,Escala!$B$7:$B$11,0)&gt;0,M45*N45,""),""))</f>
        <v/>
      </c>
      <c r="P45" s="5" t="str">
        <f>IF(COUNTA(A45:G45)+COUNTA(J45:N45)=0,"",IF(AND(M45="",N45=""),IF(J45="","","Falta evaluar"),IF(OR(M45="",N45=""),"Falta evaluar",IF(O45="","Revisar",IF(OR(COUNT(Escala!$B$12:$B$14)&lt;3,COUNTA(Escala!$C$12:$C$15)&lt;4),"Revisar la escala",IF(O45&lt;=Escala!$B$12,Escala!$C$12&amp;"",IF(O45&lt;=Escala!$B$13,Escala!$C$13&amp;"",IF(O45&lt;=Escala!$B$14,Escala!$C$14&amp;"",Escala!$C$15&amp;""))))))))</f>
        <v/>
      </c>
      <c r="Q45" s="5" t="str">
        <f>IF(I45="","",IF(OR(I45="Falta evaluar",I45="Revisar",I45="Revisar la escala"),I45,IF(P45="Revisar","Revisar",IF(COUNT(Escala!$B$16)&lt;1,"Revisar la escala",IF(IF(O45="",H45,O45)&lt;=Escala!$B$16,"Aceptable","No aceptable")))))</f>
        <v/>
      </c>
      <c r="R45" s="5" t="str">
        <f>IF(Q45="No aceptable",COUNTIF(Q$2:Q45,"No aceptable"),"")</f>
        <v/>
      </c>
    </row>
    <row r="46">
      <c r="H46" s="5" t="str">
        <f>IF(OR(F46="",G46=""),"",IFERROR(IF(MATCH(F46*1,Escala!$B$2:$B$6,0)+MATCH(G46*1,Escala!$B$7:$B$11,0)&gt;0,F46*G46,""),""))</f>
        <v/>
      </c>
      <c r="I46" s="5" t="str">
        <f>IF(COUNTA(A46:G46)+COUNTA(J46:N46)=0,"",IF(OR(F46="",G46=""),"Falta evaluar",IF(H46="","Revisar",IF(OR(COUNT(Escala!$B$12:$B$14)&lt;3,COUNTA(Escala!$C$12:$C$15)&lt;4),"Revisar la escala",IF(H46&lt;=Escala!$B$12,Escala!$C$12&amp;"",IF(H46&lt;=Escala!$B$13,Escala!$C$13&amp;"",IF(H46&lt;=Escala!$B$14,Escala!$C$14&amp;"",Escala!$C$15&amp;"")))))))</f>
        <v/>
      </c>
      <c r="O46" s="5" t="str">
        <f>IF(OR(M46="",N46=""),"",IFERROR(IF(MATCH(M46*1,Escala!$B$2:$B$6,0)+MATCH(N46*1,Escala!$B$7:$B$11,0)&gt;0,M46*N46,""),""))</f>
        <v/>
      </c>
      <c r="P46" s="5" t="str">
        <f>IF(COUNTA(A46:G46)+COUNTA(J46:N46)=0,"",IF(AND(M46="",N46=""),IF(J46="","","Falta evaluar"),IF(OR(M46="",N46=""),"Falta evaluar",IF(O46="","Revisar",IF(OR(COUNT(Escala!$B$12:$B$14)&lt;3,COUNTA(Escala!$C$12:$C$15)&lt;4),"Revisar la escala",IF(O46&lt;=Escala!$B$12,Escala!$C$12&amp;"",IF(O46&lt;=Escala!$B$13,Escala!$C$13&amp;"",IF(O46&lt;=Escala!$B$14,Escala!$C$14&amp;"",Escala!$C$15&amp;""))))))))</f>
        <v/>
      </c>
      <c r="Q46" s="5" t="str">
        <f>IF(I46="","",IF(OR(I46="Falta evaluar",I46="Revisar",I46="Revisar la escala"),I46,IF(P46="Revisar","Revisar",IF(COUNT(Escala!$B$16)&lt;1,"Revisar la escala",IF(IF(O46="",H46,O46)&lt;=Escala!$B$16,"Aceptable","No aceptable")))))</f>
        <v/>
      </c>
      <c r="R46" s="5" t="str">
        <f>IF(Q46="No aceptable",COUNTIF(Q$2:Q46,"No aceptable"),"")</f>
        <v/>
      </c>
    </row>
    <row r="47">
      <c r="H47" s="5" t="str">
        <f>IF(OR(F47="",G47=""),"",IFERROR(IF(MATCH(F47*1,Escala!$B$2:$B$6,0)+MATCH(G47*1,Escala!$B$7:$B$11,0)&gt;0,F47*G47,""),""))</f>
        <v/>
      </c>
      <c r="I47" s="5" t="str">
        <f>IF(COUNTA(A47:G47)+COUNTA(J47:N47)=0,"",IF(OR(F47="",G47=""),"Falta evaluar",IF(H47="","Revisar",IF(OR(COUNT(Escala!$B$12:$B$14)&lt;3,COUNTA(Escala!$C$12:$C$15)&lt;4),"Revisar la escala",IF(H47&lt;=Escala!$B$12,Escala!$C$12&amp;"",IF(H47&lt;=Escala!$B$13,Escala!$C$13&amp;"",IF(H47&lt;=Escala!$B$14,Escala!$C$14&amp;"",Escala!$C$15&amp;"")))))))</f>
        <v/>
      </c>
      <c r="O47" s="5" t="str">
        <f>IF(OR(M47="",N47=""),"",IFERROR(IF(MATCH(M47*1,Escala!$B$2:$B$6,0)+MATCH(N47*1,Escala!$B$7:$B$11,0)&gt;0,M47*N47,""),""))</f>
        <v/>
      </c>
      <c r="P47" s="5" t="str">
        <f>IF(COUNTA(A47:G47)+COUNTA(J47:N47)=0,"",IF(AND(M47="",N47=""),IF(J47="","","Falta evaluar"),IF(OR(M47="",N47=""),"Falta evaluar",IF(O47="","Revisar",IF(OR(COUNT(Escala!$B$12:$B$14)&lt;3,COUNTA(Escala!$C$12:$C$15)&lt;4),"Revisar la escala",IF(O47&lt;=Escala!$B$12,Escala!$C$12&amp;"",IF(O47&lt;=Escala!$B$13,Escala!$C$13&amp;"",IF(O47&lt;=Escala!$B$14,Escala!$C$14&amp;"",Escala!$C$15&amp;""))))))))</f>
        <v/>
      </c>
      <c r="Q47" s="5" t="str">
        <f>IF(I47="","",IF(OR(I47="Falta evaluar",I47="Revisar",I47="Revisar la escala"),I47,IF(P47="Revisar","Revisar",IF(COUNT(Escala!$B$16)&lt;1,"Revisar la escala",IF(IF(O47="",H47,O47)&lt;=Escala!$B$16,"Aceptable","No aceptable")))))</f>
        <v/>
      </c>
      <c r="R47" s="5" t="str">
        <f>IF(Q47="No aceptable",COUNTIF(Q$2:Q47,"No aceptable"),"")</f>
        <v/>
      </c>
    </row>
    <row r="48">
      <c r="H48" s="5" t="str">
        <f>IF(OR(F48="",G48=""),"",IFERROR(IF(MATCH(F48*1,Escala!$B$2:$B$6,0)+MATCH(G48*1,Escala!$B$7:$B$11,0)&gt;0,F48*G48,""),""))</f>
        <v/>
      </c>
      <c r="I48" s="5" t="str">
        <f>IF(COUNTA(A48:G48)+COUNTA(J48:N48)=0,"",IF(OR(F48="",G48=""),"Falta evaluar",IF(H48="","Revisar",IF(OR(COUNT(Escala!$B$12:$B$14)&lt;3,COUNTA(Escala!$C$12:$C$15)&lt;4),"Revisar la escala",IF(H48&lt;=Escala!$B$12,Escala!$C$12&amp;"",IF(H48&lt;=Escala!$B$13,Escala!$C$13&amp;"",IF(H48&lt;=Escala!$B$14,Escala!$C$14&amp;"",Escala!$C$15&amp;"")))))))</f>
        <v/>
      </c>
      <c r="O48" s="5" t="str">
        <f>IF(OR(M48="",N48=""),"",IFERROR(IF(MATCH(M48*1,Escala!$B$2:$B$6,0)+MATCH(N48*1,Escala!$B$7:$B$11,0)&gt;0,M48*N48,""),""))</f>
        <v/>
      </c>
      <c r="P48" s="5" t="str">
        <f>IF(COUNTA(A48:G48)+COUNTA(J48:N48)=0,"",IF(AND(M48="",N48=""),IF(J48="","","Falta evaluar"),IF(OR(M48="",N48=""),"Falta evaluar",IF(O48="","Revisar",IF(OR(COUNT(Escala!$B$12:$B$14)&lt;3,COUNTA(Escala!$C$12:$C$15)&lt;4),"Revisar la escala",IF(O48&lt;=Escala!$B$12,Escala!$C$12&amp;"",IF(O48&lt;=Escala!$B$13,Escala!$C$13&amp;"",IF(O48&lt;=Escala!$B$14,Escala!$C$14&amp;"",Escala!$C$15&amp;""))))))))</f>
        <v/>
      </c>
      <c r="Q48" s="5" t="str">
        <f>IF(I48="","",IF(OR(I48="Falta evaluar",I48="Revisar",I48="Revisar la escala"),I48,IF(P48="Revisar","Revisar",IF(COUNT(Escala!$B$16)&lt;1,"Revisar la escala",IF(IF(O48="",H48,O48)&lt;=Escala!$B$16,"Aceptable","No aceptable")))))</f>
        <v/>
      </c>
      <c r="R48" s="5" t="str">
        <f>IF(Q48="No aceptable",COUNTIF(Q$2:Q48,"No aceptable"),"")</f>
        <v/>
      </c>
    </row>
    <row r="49">
      <c r="H49" s="5" t="str">
        <f>IF(OR(F49="",G49=""),"",IFERROR(IF(MATCH(F49*1,Escala!$B$2:$B$6,0)+MATCH(G49*1,Escala!$B$7:$B$11,0)&gt;0,F49*G49,""),""))</f>
        <v/>
      </c>
      <c r="I49" s="5" t="str">
        <f>IF(COUNTA(A49:G49)+COUNTA(J49:N49)=0,"",IF(OR(F49="",G49=""),"Falta evaluar",IF(H49="","Revisar",IF(OR(COUNT(Escala!$B$12:$B$14)&lt;3,COUNTA(Escala!$C$12:$C$15)&lt;4),"Revisar la escala",IF(H49&lt;=Escala!$B$12,Escala!$C$12&amp;"",IF(H49&lt;=Escala!$B$13,Escala!$C$13&amp;"",IF(H49&lt;=Escala!$B$14,Escala!$C$14&amp;"",Escala!$C$15&amp;"")))))))</f>
        <v/>
      </c>
      <c r="O49" s="5" t="str">
        <f>IF(OR(M49="",N49=""),"",IFERROR(IF(MATCH(M49*1,Escala!$B$2:$B$6,0)+MATCH(N49*1,Escala!$B$7:$B$11,0)&gt;0,M49*N49,""),""))</f>
        <v/>
      </c>
      <c r="P49" s="5" t="str">
        <f>IF(COUNTA(A49:G49)+COUNTA(J49:N49)=0,"",IF(AND(M49="",N49=""),IF(J49="","","Falta evaluar"),IF(OR(M49="",N49=""),"Falta evaluar",IF(O49="","Revisar",IF(OR(COUNT(Escala!$B$12:$B$14)&lt;3,COUNTA(Escala!$C$12:$C$15)&lt;4),"Revisar la escala",IF(O49&lt;=Escala!$B$12,Escala!$C$12&amp;"",IF(O49&lt;=Escala!$B$13,Escala!$C$13&amp;"",IF(O49&lt;=Escala!$B$14,Escala!$C$14&amp;"",Escala!$C$15&amp;""))))))))</f>
        <v/>
      </c>
      <c r="Q49" s="5" t="str">
        <f>IF(I49="","",IF(OR(I49="Falta evaluar",I49="Revisar",I49="Revisar la escala"),I49,IF(P49="Revisar","Revisar",IF(COUNT(Escala!$B$16)&lt;1,"Revisar la escala",IF(IF(O49="",H49,O49)&lt;=Escala!$B$16,"Aceptable","No aceptable")))))</f>
        <v/>
      </c>
      <c r="R49" s="5" t="str">
        <f>IF(Q49="No aceptable",COUNTIF(Q$2:Q49,"No aceptable"),"")</f>
        <v/>
      </c>
    </row>
    <row r="50">
      <c r="H50" s="5" t="str">
        <f>IF(OR(F50="",G50=""),"",IFERROR(IF(MATCH(F50*1,Escala!$B$2:$B$6,0)+MATCH(G50*1,Escala!$B$7:$B$11,0)&gt;0,F50*G50,""),""))</f>
        <v/>
      </c>
      <c r="I50" s="5" t="str">
        <f>IF(COUNTA(A50:G50)+COUNTA(J50:N50)=0,"",IF(OR(F50="",G50=""),"Falta evaluar",IF(H50="","Revisar",IF(OR(COUNT(Escala!$B$12:$B$14)&lt;3,COUNTA(Escala!$C$12:$C$15)&lt;4),"Revisar la escala",IF(H50&lt;=Escala!$B$12,Escala!$C$12&amp;"",IF(H50&lt;=Escala!$B$13,Escala!$C$13&amp;"",IF(H50&lt;=Escala!$B$14,Escala!$C$14&amp;"",Escala!$C$15&amp;"")))))))</f>
        <v/>
      </c>
      <c r="O50" s="5" t="str">
        <f>IF(OR(M50="",N50=""),"",IFERROR(IF(MATCH(M50*1,Escala!$B$2:$B$6,0)+MATCH(N50*1,Escala!$B$7:$B$11,0)&gt;0,M50*N50,""),""))</f>
        <v/>
      </c>
      <c r="P50" s="5" t="str">
        <f>IF(COUNTA(A50:G50)+COUNTA(J50:N50)=0,"",IF(AND(M50="",N50=""),IF(J50="","","Falta evaluar"),IF(OR(M50="",N50=""),"Falta evaluar",IF(O50="","Revisar",IF(OR(COUNT(Escala!$B$12:$B$14)&lt;3,COUNTA(Escala!$C$12:$C$15)&lt;4),"Revisar la escala",IF(O50&lt;=Escala!$B$12,Escala!$C$12&amp;"",IF(O50&lt;=Escala!$B$13,Escala!$C$13&amp;"",IF(O50&lt;=Escala!$B$14,Escala!$C$14&amp;"",Escala!$C$15&amp;""))))))))</f>
        <v/>
      </c>
      <c r="Q50" s="5" t="str">
        <f>IF(I50="","",IF(OR(I50="Falta evaluar",I50="Revisar",I50="Revisar la escala"),I50,IF(P50="Revisar","Revisar",IF(COUNT(Escala!$B$16)&lt;1,"Revisar la escala",IF(IF(O50="",H50,O50)&lt;=Escala!$B$16,"Aceptable","No aceptable")))))</f>
        <v/>
      </c>
      <c r="R50" s="5" t="str">
        <f>IF(Q50="No aceptable",COUNTIF(Q$2:Q50,"No aceptable"),"")</f>
        <v/>
      </c>
    </row>
    <row r="51">
      <c r="H51" s="5" t="str">
        <f>IF(OR(F51="",G51=""),"",IFERROR(IF(MATCH(F51*1,Escala!$B$2:$B$6,0)+MATCH(G51*1,Escala!$B$7:$B$11,0)&gt;0,F51*G51,""),""))</f>
        <v/>
      </c>
      <c r="I51" s="5" t="str">
        <f>IF(COUNTA(A51:G51)+COUNTA(J51:N51)=0,"",IF(OR(F51="",G51=""),"Falta evaluar",IF(H51="","Revisar",IF(OR(COUNT(Escala!$B$12:$B$14)&lt;3,COUNTA(Escala!$C$12:$C$15)&lt;4),"Revisar la escala",IF(H51&lt;=Escala!$B$12,Escala!$C$12&amp;"",IF(H51&lt;=Escala!$B$13,Escala!$C$13&amp;"",IF(H51&lt;=Escala!$B$14,Escala!$C$14&amp;"",Escala!$C$15&amp;"")))))))</f>
        <v/>
      </c>
      <c r="O51" s="5" t="str">
        <f>IF(OR(M51="",N51=""),"",IFERROR(IF(MATCH(M51*1,Escala!$B$2:$B$6,0)+MATCH(N51*1,Escala!$B$7:$B$11,0)&gt;0,M51*N51,""),""))</f>
        <v/>
      </c>
      <c r="P51" s="5" t="str">
        <f>IF(COUNTA(A51:G51)+COUNTA(J51:N51)=0,"",IF(AND(M51="",N51=""),IF(J51="","","Falta evaluar"),IF(OR(M51="",N51=""),"Falta evaluar",IF(O51="","Revisar",IF(OR(COUNT(Escala!$B$12:$B$14)&lt;3,COUNTA(Escala!$C$12:$C$15)&lt;4),"Revisar la escala",IF(O51&lt;=Escala!$B$12,Escala!$C$12&amp;"",IF(O51&lt;=Escala!$B$13,Escala!$C$13&amp;"",IF(O51&lt;=Escala!$B$14,Escala!$C$14&amp;"",Escala!$C$15&amp;""))))))))</f>
        <v/>
      </c>
      <c r="Q51" s="5" t="str">
        <f>IF(I51="","",IF(OR(I51="Falta evaluar",I51="Revisar",I51="Revisar la escala"),I51,IF(P51="Revisar","Revisar",IF(COUNT(Escala!$B$16)&lt;1,"Revisar la escala",IF(IF(O51="",H51,O51)&lt;=Escala!$B$16,"Aceptable","No aceptable")))))</f>
        <v/>
      </c>
      <c r="R51" s="5" t="str">
        <f>IF(Q51="No aceptable",COUNTIF(Q$2:Q51,"No aceptable"),"")</f>
        <v/>
      </c>
    </row>
    <row r="52">
      <c r="H52" s="5" t="str">
        <f>IF(OR(F52="",G52=""),"",IFERROR(IF(MATCH(F52*1,Escala!$B$2:$B$6,0)+MATCH(G52*1,Escala!$B$7:$B$11,0)&gt;0,F52*G52,""),""))</f>
        <v/>
      </c>
      <c r="I52" s="5" t="str">
        <f>IF(COUNTA(A52:G52)+COUNTA(J52:N52)=0,"",IF(OR(F52="",G52=""),"Falta evaluar",IF(H52="","Revisar",IF(OR(COUNT(Escala!$B$12:$B$14)&lt;3,COUNTA(Escala!$C$12:$C$15)&lt;4),"Revisar la escala",IF(H52&lt;=Escala!$B$12,Escala!$C$12&amp;"",IF(H52&lt;=Escala!$B$13,Escala!$C$13&amp;"",IF(H52&lt;=Escala!$B$14,Escala!$C$14&amp;"",Escala!$C$15&amp;"")))))))</f>
        <v/>
      </c>
      <c r="O52" s="5" t="str">
        <f>IF(OR(M52="",N52=""),"",IFERROR(IF(MATCH(M52*1,Escala!$B$2:$B$6,0)+MATCH(N52*1,Escala!$B$7:$B$11,0)&gt;0,M52*N52,""),""))</f>
        <v/>
      </c>
      <c r="P52" s="5" t="str">
        <f>IF(COUNTA(A52:G52)+COUNTA(J52:N52)=0,"",IF(AND(M52="",N52=""),IF(J52="","","Falta evaluar"),IF(OR(M52="",N52=""),"Falta evaluar",IF(O52="","Revisar",IF(OR(COUNT(Escala!$B$12:$B$14)&lt;3,COUNTA(Escala!$C$12:$C$15)&lt;4),"Revisar la escala",IF(O52&lt;=Escala!$B$12,Escala!$C$12&amp;"",IF(O52&lt;=Escala!$B$13,Escala!$C$13&amp;"",IF(O52&lt;=Escala!$B$14,Escala!$C$14&amp;"",Escala!$C$15&amp;""))))))))</f>
        <v/>
      </c>
      <c r="Q52" s="5" t="str">
        <f>IF(I52="","",IF(OR(I52="Falta evaluar",I52="Revisar",I52="Revisar la escala"),I52,IF(P52="Revisar","Revisar",IF(COUNT(Escala!$B$16)&lt;1,"Revisar la escala",IF(IF(O52="",H52,O52)&lt;=Escala!$B$16,"Aceptable","No aceptable")))))</f>
        <v/>
      </c>
      <c r="R52" s="5" t="str">
        <f>IF(Q52="No aceptable",COUNTIF(Q$2:Q52,"No aceptable"),"")</f>
        <v/>
      </c>
    </row>
    <row r="53">
      <c r="H53" s="5" t="str">
        <f>IF(OR(F53="",G53=""),"",IFERROR(IF(MATCH(F53*1,Escala!$B$2:$B$6,0)+MATCH(G53*1,Escala!$B$7:$B$11,0)&gt;0,F53*G53,""),""))</f>
        <v/>
      </c>
      <c r="I53" s="5" t="str">
        <f>IF(COUNTA(A53:G53)+COUNTA(J53:N53)=0,"",IF(OR(F53="",G53=""),"Falta evaluar",IF(H53="","Revisar",IF(OR(COUNT(Escala!$B$12:$B$14)&lt;3,COUNTA(Escala!$C$12:$C$15)&lt;4),"Revisar la escala",IF(H53&lt;=Escala!$B$12,Escala!$C$12&amp;"",IF(H53&lt;=Escala!$B$13,Escala!$C$13&amp;"",IF(H53&lt;=Escala!$B$14,Escala!$C$14&amp;"",Escala!$C$15&amp;"")))))))</f>
        <v/>
      </c>
      <c r="O53" s="5" t="str">
        <f>IF(OR(M53="",N53=""),"",IFERROR(IF(MATCH(M53*1,Escala!$B$2:$B$6,0)+MATCH(N53*1,Escala!$B$7:$B$11,0)&gt;0,M53*N53,""),""))</f>
        <v/>
      </c>
      <c r="P53" s="5" t="str">
        <f>IF(COUNTA(A53:G53)+COUNTA(J53:N53)=0,"",IF(AND(M53="",N53=""),IF(J53="","","Falta evaluar"),IF(OR(M53="",N53=""),"Falta evaluar",IF(O53="","Revisar",IF(OR(COUNT(Escala!$B$12:$B$14)&lt;3,COUNTA(Escala!$C$12:$C$15)&lt;4),"Revisar la escala",IF(O53&lt;=Escala!$B$12,Escala!$C$12&amp;"",IF(O53&lt;=Escala!$B$13,Escala!$C$13&amp;"",IF(O53&lt;=Escala!$B$14,Escala!$C$14&amp;"",Escala!$C$15&amp;""))))))))</f>
        <v/>
      </c>
      <c r="Q53" s="5" t="str">
        <f>IF(I53="","",IF(OR(I53="Falta evaluar",I53="Revisar",I53="Revisar la escala"),I53,IF(P53="Revisar","Revisar",IF(COUNT(Escala!$B$16)&lt;1,"Revisar la escala",IF(IF(O53="",H53,O53)&lt;=Escala!$B$16,"Aceptable","No aceptable")))))</f>
        <v/>
      </c>
      <c r="R53" s="5" t="str">
        <f>IF(Q53="No aceptable",COUNTIF(Q$2:Q53,"No aceptable"),"")</f>
        <v/>
      </c>
    </row>
    <row r="54">
      <c r="H54" s="5" t="str">
        <f>IF(OR(F54="",G54=""),"",IFERROR(IF(MATCH(F54*1,Escala!$B$2:$B$6,0)+MATCH(G54*1,Escala!$B$7:$B$11,0)&gt;0,F54*G54,""),""))</f>
        <v/>
      </c>
      <c r="I54" s="5" t="str">
        <f>IF(COUNTA(A54:G54)+COUNTA(J54:N54)=0,"",IF(OR(F54="",G54=""),"Falta evaluar",IF(H54="","Revisar",IF(OR(COUNT(Escala!$B$12:$B$14)&lt;3,COUNTA(Escala!$C$12:$C$15)&lt;4),"Revisar la escala",IF(H54&lt;=Escala!$B$12,Escala!$C$12&amp;"",IF(H54&lt;=Escala!$B$13,Escala!$C$13&amp;"",IF(H54&lt;=Escala!$B$14,Escala!$C$14&amp;"",Escala!$C$15&amp;"")))))))</f>
        <v/>
      </c>
      <c r="O54" s="5" t="str">
        <f>IF(OR(M54="",N54=""),"",IFERROR(IF(MATCH(M54*1,Escala!$B$2:$B$6,0)+MATCH(N54*1,Escala!$B$7:$B$11,0)&gt;0,M54*N54,""),""))</f>
        <v/>
      </c>
      <c r="P54" s="5" t="str">
        <f>IF(COUNTA(A54:G54)+COUNTA(J54:N54)=0,"",IF(AND(M54="",N54=""),IF(J54="","","Falta evaluar"),IF(OR(M54="",N54=""),"Falta evaluar",IF(O54="","Revisar",IF(OR(COUNT(Escala!$B$12:$B$14)&lt;3,COUNTA(Escala!$C$12:$C$15)&lt;4),"Revisar la escala",IF(O54&lt;=Escala!$B$12,Escala!$C$12&amp;"",IF(O54&lt;=Escala!$B$13,Escala!$C$13&amp;"",IF(O54&lt;=Escala!$B$14,Escala!$C$14&amp;"",Escala!$C$15&amp;""))))))))</f>
        <v/>
      </c>
      <c r="Q54" s="5" t="str">
        <f>IF(I54="","",IF(OR(I54="Falta evaluar",I54="Revisar",I54="Revisar la escala"),I54,IF(P54="Revisar","Revisar",IF(COUNT(Escala!$B$16)&lt;1,"Revisar la escala",IF(IF(O54="",H54,O54)&lt;=Escala!$B$16,"Aceptable","No aceptable")))))</f>
        <v/>
      </c>
      <c r="R54" s="5" t="str">
        <f>IF(Q54="No aceptable",COUNTIF(Q$2:Q54,"No aceptable"),"")</f>
        <v/>
      </c>
    </row>
    <row r="55">
      <c r="H55" s="5" t="str">
        <f>IF(OR(F55="",G55=""),"",IFERROR(IF(MATCH(F55*1,Escala!$B$2:$B$6,0)+MATCH(G55*1,Escala!$B$7:$B$11,0)&gt;0,F55*G55,""),""))</f>
        <v/>
      </c>
      <c r="I55" s="5" t="str">
        <f>IF(COUNTA(A55:G55)+COUNTA(J55:N55)=0,"",IF(OR(F55="",G55=""),"Falta evaluar",IF(H55="","Revisar",IF(OR(COUNT(Escala!$B$12:$B$14)&lt;3,COUNTA(Escala!$C$12:$C$15)&lt;4),"Revisar la escala",IF(H55&lt;=Escala!$B$12,Escala!$C$12&amp;"",IF(H55&lt;=Escala!$B$13,Escala!$C$13&amp;"",IF(H55&lt;=Escala!$B$14,Escala!$C$14&amp;"",Escala!$C$15&amp;"")))))))</f>
        <v/>
      </c>
      <c r="O55" s="5" t="str">
        <f>IF(OR(M55="",N55=""),"",IFERROR(IF(MATCH(M55*1,Escala!$B$2:$B$6,0)+MATCH(N55*1,Escala!$B$7:$B$11,0)&gt;0,M55*N55,""),""))</f>
        <v/>
      </c>
      <c r="P55" s="5" t="str">
        <f>IF(COUNTA(A55:G55)+COUNTA(J55:N55)=0,"",IF(AND(M55="",N55=""),IF(J55="","","Falta evaluar"),IF(OR(M55="",N55=""),"Falta evaluar",IF(O55="","Revisar",IF(OR(COUNT(Escala!$B$12:$B$14)&lt;3,COUNTA(Escala!$C$12:$C$15)&lt;4),"Revisar la escala",IF(O55&lt;=Escala!$B$12,Escala!$C$12&amp;"",IF(O55&lt;=Escala!$B$13,Escala!$C$13&amp;"",IF(O55&lt;=Escala!$B$14,Escala!$C$14&amp;"",Escala!$C$15&amp;""))))))))</f>
        <v/>
      </c>
      <c r="Q55" s="5" t="str">
        <f>IF(I55="","",IF(OR(I55="Falta evaluar",I55="Revisar",I55="Revisar la escala"),I55,IF(P55="Revisar","Revisar",IF(COUNT(Escala!$B$16)&lt;1,"Revisar la escala",IF(IF(O55="",H55,O55)&lt;=Escala!$B$16,"Aceptable","No aceptable")))))</f>
        <v/>
      </c>
      <c r="R55" s="5" t="str">
        <f>IF(Q55="No aceptable",COUNTIF(Q$2:Q55,"No aceptable"),"")</f>
        <v/>
      </c>
    </row>
    <row r="56">
      <c r="H56" s="5" t="str">
        <f>IF(OR(F56="",G56=""),"",IFERROR(IF(MATCH(F56*1,Escala!$B$2:$B$6,0)+MATCH(G56*1,Escala!$B$7:$B$11,0)&gt;0,F56*G56,""),""))</f>
        <v/>
      </c>
      <c r="I56" s="5" t="str">
        <f>IF(COUNTA(A56:G56)+COUNTA(J56:N56)=0,"",IF(OR(F56="",G56=""),"Falta evaluar",IF(H56="","Revisar",IF(OR(COUNT(Escala!$B$12:$B$14)&lt;3,COUNTA(Escala!$C$12:$C$15)&lt;4),"Revisar la escala",IF(H56&lt;=Escala!$B$12,Escala!$C$12&amp;"",IF(H56&lt;=Escala!$B$13,Escala!$C$13&amp;"",IF(H56&lt;=Escala!$B$14,Escala!$C$14&amp;"",Escala!$C$15&amp;"")))))))</f>
        <v/>
      </c>
      <c r="O56" s="5" t="str">
        <f>IF(OR(M56="",N56=""),"",IFERROR(IF(MATCH(M56*1,Escala!$B$2:$B$6,0)+MATCH(N56*1,Escala!$B$7:$B$11,0)&gt;0,M56*N56,""),""))</f>
        <v/>
      </c>
      <c r="P56" s="5" t="str">
        <f>IF(COUNTA(A56:G56)+COUNTA(J56:N56)=0,"",IF(AND(M56="",N56=""),IF(J56="","","Falta evaluar"),IF(OR(M56="",N56=""),"Falta evaluar",IF(O56="","Revisar",IF(OR(COUNT(Escala!$B$12:$B$14)&lt;3,COUNTA(Escala!$C$12:$C$15)&lt;4),"Revisar la escala",IF(O56&lt;=Escala!$B$12,Escala!$C$12&amp;"",IF(O56&lt;=Escala!$B$13,Escala!$C$13&amp;"",IF(O56&lt;=Escala!$B$14,Escala!$C$14&amp;"",Escala!$C$15&amp;""))))))))</f>
        <v/>
      </c>
      <c r="Q56" s="5" t="str">
        <f>IF(I56="","",IF(OR(I56="Falta evaluar",I56="Revisar",I56="Revisar la escala"),I56,IF(P56="Revisar","Revisar",IF(COUNT(Escala!$B$16)&lt;1,"Revisar la escala",IF(IF(O56="",H56,O56)&lt;=Escala!$B$16,"Aceptable","No aceptable")))))</f>
        <v/>
      </c>
      <c r="R56" s="5" t="str">
        <f>IF(Q56="No aceptable",COUNTIF(Q$2:Q56,"No aceptable"),"")</f>
        <v/>
      </c>
    </row>
    <row r="57">
      <c r="H57" s="5" t="str">
        <f>IF(OR(F57="",G57=""),"",IFERROR(IF(MATCH(F57*1,Escala!$B$2:$B$6,0)+MATCH(G57*1,Escala!$B$7:$B$11,0)&gt;0,F57*G57,""),""))</f>
        <v/>
      </c>
      <c r="I57" s="5" t="str">
        <f>IF(COUNTA(A57:G57)+COUNTA(J57:N57)=0,"",IF(OR(F57="",G57=""),"Falta evaluar",IF(H57="","Revisar",IF(OR(COUNT(Escala!$B$12:$B$14)&lt;3,COUNTA(Escala!$C$12:$C$15)&lt;4),"Revisar la escala",IF(H57&lt;=Escala!$B$12,Escala!$C$12&amp;"",IF(H57&lt;=Escala!$B$13,Escala!$C$13&amp;"",IF(H57&lt;=Escala!$B$14,Escala!$C$14&amp;"",Escala!$C$15&amp;"")))))))</f>
        <v/>
      </c>
      <c r="O57" s="5" t="str">
        <f>IF(OR(M57="",N57=""),"",IFERROR(IF(MATCH(M57*1,Escala!$B$2:$B$6,0)+MATCH(N57*1,Escala!$B$7:$B$11,0)&gt;0,M57*N57,""),""))</f>
        <v/>
      </c>
      <c r="P57" s="5" t="str">
        <f>IF(COUNTA(A57:G57)+COUNTA(J57:N57)=0,"",IF(AND(M57="",N57=""),IF(J57="","","Falta evaluar"),IF(OR(M57="",N57=""),"Falta evaluar",IF(O57="","Revisar",IF(OR(COUNT(Escala!$B$12:$B$14)&lt;3,COUNTA(Escala!$C$12:$C$15)&lt;4),"Revisar la escala",IF(O57&lt;=Escala!$B$12,Escala!$C$12&amp;"",IF(O57&lt;=Escala!$B$13,Escala!$C$13&amp;"",IF(O57&lt;=Escala!$B$14,Escala!$C$14&amp;"",Escala!$C$15&amp;""))))))))</f>
        <v/>
      </c>
      <c r="Q57" s="5" t="str">
        <f>IF(I57="","",IF(OR(I57="Falta evaluar",I57="Revisar",I57="Revisar la escala"),I57,IF(P57="Revisar","Revisar",IF(COUNT(Escala!$B$16)&lt;1,"Revisar la escala",IF(IF(O57="",H57,O57)&lt;=Escala!$B$16,"Aceptable","No aceptable")))))</f>
        <v/>
      </c>
      <c r="R57" s="5" t="str">
        <f>IF(Q57="No aceptable",COUNTIF(Q$2:Q57,"No aceptable"),"")</f>
        <v/>
      </c>
    </row>
    <row r="58">
      <c r="H58" s="5" t="str">
        <f>IF(OR(F58="",G58=""),"",IFERROR(IF(MATCH(F58*1,Escala!$B$2:$B$6,0)+MATCH(G58*1,Escala!$B$7:$B$11,0)&gt;0,F58*G58,""),""))</f>
        <v/>
      </c>
      <c r="I58" s="5" t="str">
        <f>IF(COUNTA(A58:G58)+COUNTA(J58:N58)=0,"",IF(OR(F58="",G58=""),"Falta evaluar",IF(H58="","Revisar",IF(OR(COUNT(Escala!$B$12:$B$14)&lt;3,COUNTA(Escala!$C$12:$C$15)&lt;4),"Revisar la escala",IF(H58&lt;=Escala!$B$12,Escala!$C$12&amp;"",IF(H58&lt;=Escala!$B$13,Escala!$C$13&amp;"",IF(H58&lt;=Escala!$B$14,Escala!$C$14&amp;"",Escala!$C$15&amp;"")))))))</f>
        <v/>
      </c>
      <c r="O58" s="5" t="str">
        <f>IF(OR(M58="",N58=""),"",IFERROR(IF(MATCH(M58*1,Escala!$B$2:$B$6,0)+MATCH(N58*1,Escala!$B$7:$B$11,0)&gt;0,M58*N58,""),""))</f>
        <v/>
      </c>
      <c r="P58" s="5" t="str">
        <f>IF(COUNTA(A58:G58)+COUNTA(J58:N58)=0,"",IF(AND(M58="",N58=""),IF(J58="","","Falta evaluar"),IF(OR(M58="",N58=""),"Falta evaluar",IF(O58="","Revisar",IF(OR(COUNT(Escala!$B$12:$B$14)&lt;3,COUNTA(Escala!$C$12:$C$15)&lt;4),"Revisar la escala",IF(O58&lt;=Escala!$B$12,Escala!$C$12&amp;"",IF(O58&lt;=Escala!$B$13,Escala!$C$13&amp;"",IF(O58&lt;=Escala!$B$14,Escala!$C$14&amp;"",Escala!$C$15&amp;""))))))))</f>
        <v/>
      </c>
      <c r="Q58" s="5" t="str">
        <f>IF(I58="","",IF(OR(I58="Falta evaluar",I58="Revisar",I58="Revisar la escala"),I58,IF(P58="Revisar","Revisar",IF(COUNT(Escala!$B$16)&lt;1,"Revisar la escala",IF(IF(O58="",H58,O58)&lt;=Escala!$B$16,"Aceptable","No aceptable")))))</f>
        <v/>
      </c>
      <c r="R58" s="5" t="str">
        <f>IF(Q58="No aceptable",COUNTIF(Q$2:Q58,"No aceptable"),"")</f>
        <v/>
      </c>
    </row>
    <row r="59">
      <c r="H59" s="5" t="str">
        <f>IF(OR(F59="",G59=""),"",IFERROR(IF(MATCH(F59*1,Escala!$B$2:$B$6,0)+MATCH(G59*1,Escala!$B$7:$B$11,0)&gt;0,F59*G59,""),""))</f>
        <v/>
      </c>
      <c r="I59" s="5" t="str">
        <f>IF(COUNTA(A59:G59)+COUNTA(J59:N59)=0,"",IF(OR(F59="",G59=""),"Falta evaluar",IF(H59="","Revisar",IF(OR(COUNT(Escala!$B$12:$B$14)&lt;3,COUNTA(Escala!$C$12:$C$15)&lt;4),"Revisar la escala",IF(H59&lt;=Escala!$B$12,Escala!$C$12&amp;"",IF(H59&lt;=Escala!$B$13,Escala!$C$13&amp;"",IF(H59&lt;=Escala!$B$14,Escala!$C$14&amp;"",Escala!$C$15&amp;"")))))))</f>
        <v/>
      </c>
      <c r="O59" s="5" t="str">
        <f>IF(OR(M59="",N59=""),"",IFERROR(IF(MATCH(M59*1,Escala!$B$2:$B$6,0)+MATCH(N59*1,Escala!$B$7:$B$11,0)&gt;0,M59*N59,""),""))</f>
        <v/>
      </c>
      <c r="P59" s="5" t="str">
        <f>IF(COUNTA(A59:G59)+COUNTA(J59:N59)=0,"",IF(AND(M59="",N59=""),IF(J59="","","Falta evaluar"),IF(OR(M59="",N59=""),"Falta evaluar",IF(O59="","Revisar",IF(OR(COUNT(Escala!$B$12:$B$14)&lt;3,COUNTA(Escala!$C$12:$C$15)&lt;4),"Revisar la escala",IF(O59&lt;=Escala!$B$12,Escala!$C$12&amp;"",IF(O59&lt;=Escala!$B$13,Escala!$C$13&amp;"",IF(O59&lt;=Escala!$B$14,Escala!$C$14&amp;"",Escala!$C$15&amp;""))))))))</f>
        <v/>
      </c>
      <c r="Q59" s="5" t="str">
        <f>IF(I59="","",IF(OR(I59="Falta evaluar",I59="Revisar",I59="Revisar la escala"),I59,IF(P59="Revisar","Revisar",IF(COUNT(Escala!$B$16)&lt;1,"Revisar la escala",IF(IF(O59="",H59,O59)&lt;=Escala!$B$16,"Aceptable","No aceptable")))))</f>
        <v/>
      </c>
      <c r="R59" s="5" t="str">
        <f>IF(Q59="No aceptable",COUNTIF(Q$2:Q59,"No aceptable"),"")</f>
        <v/>
      </c>
    </row>
    <row r="60">
      <c r="H60" s="5" t="str">
        <f>IF(OR(F60="",G60=""),"",IFERROR(IF(MATCH(F60*1,Escala!$B$2:$B$6,0)+MATCH(G60*1,Escala!$B$7:$B$11,0)&gt;0,F60*G60,""),""))</f>
        <v/>
      </c>
      <c r="I60" s="5" t="str">
        <f>IF(COUNTA(A60:G60)+COUNTA(J60:N60)=0,"",IF(OR(F60="",G60=""),"Falta evaluar",IF(H60="","Revisar",IF(OR(COUNT(Escala!$B$12:$B$14)&lt;3,COUNTA(Escala!$C$12:$C$15)&lt;4),"Revisar la escala",IF(H60&lt;=Escala!$B$12,Escala!$C$12&amp;"",IF(H60&lt;=Escala!$B$13,Escala!$C$13&amp;"",IF(H60&lt;=Escala!$B$14,Escala!$C$14&amp;"",Escala!$C$15&amp;"")))))))</f>
        <v/>
      </c>
      <c r="O60" s="5" t="str">
        <f>IF(OR(M60="",N60=""),"",IFERROR(IF(MATCH(M60*1,Escala!$B$2:$B$6,0)+MATCH(N60*1,Escala!$B$7:$B$11,0)&gt;0,M60*N60,""),""))</f>
        <v/>
      </c>
      <c r="P60" s="5" t="str">
        <f>IF(COUNTA(A60:G60)+COUNTA(J60:N60)=0,"",IF(AND(M60="",N60=""),IF(J60="","","Falta evaluar"),IF(OR(M60="",N60=""),"Falta evaluar",IF(O60="","Revisar",IF(OR(COUNT(Escala!$B$12:$B$14)&lt;3,COUNTA(Escala!$C$12:$C$15)&lt;4),"Revisar la escala",IF(O60&lt;=Escala!$B$12,Escala!$C$12&amp;"",IF(O60&lt;=Escala!$B$13,Escala!$C$13&amp;"",IF(O60&lt;=Escala!$B$14,Escala!$C$14&amp;"",Escala!$C$15&amp;""))))))))</f>
        <v/>
      </c>
      <c r="Q60" s="5" t="str">
        <f>IF(I60="","",IF(OR(I60="Falta evaluar",I60="Revisar",I60="Revisar la escala"),I60,IF(P60="Revisar","Revisar",IF(COUNT(Escala!$B$16)&lt;1,"Revisar la escala",IF(IF(O60="",H60,O60)&lt;=Escala!$B$16,"Aceptable","No aceptable")))))</f>
        <v/>
      </c>
      <c r="R60" s="5" t="str">
        <f>IF(Q60="No aceptable",COUNTIF(Q$2:Q60,"No aceptable"),"")</f>
        <v/>
      </c>
    </row>
    <row r="61">
      <c r="H61" s="5" t="str">
        <f>IF(OR(F61="",G61=""),"",IFERROR(IF(MATCH(F61*1,Escala!$B$2:$B$6,0)+MATCH(G61*1,Escala!$B$7:$B$11,0)&gt;0,F61*G61,""),""))</f>
        <v/>
      </c>
      <c r="I61" s="5" t="str">
        <f>IF(COUNTA(A61:G61)+COUNTA(J61:N61)=0,"",IF(OR(F61="",G61=""),"Falta evaluar",IF(H61="","Revisar",IF(OR(COUNT(Escala!$B$12:$B$14)&lt;3,COUNTA(Escala!$C$12:$C$15)&lt;4),"Revisar la escala",IF(H61&lt;=Escala!$B$12,Escala!$C$12&amp;"",IF(H61&lt;=Escala!$B$13,Escala!$C$13&amp;"",IF(H61&lt;=Escala!$B$14,Escala!$C$14&amp;"",Escala!$C$15&amp;"")))))))</f>
        <v/>
      </c>
      <c r="O61" s="5" t="str">
        <f>IF(OR(M61="",N61=""),"",IFERROR(IF(MATCH(M61*1,Escala!$B$2:$B$6,0)+MATCH(N61*1,Escala!$B$7:$B$11,0)&gt;0,M61*N61,""),""))</f>
        <v/>
      </c>
      <c r="P61" s="5" t="str">
        <f>IF(COUNTA(A61:G61)+COUNTA(J61:N61)=0,"",IF(AND(M61="",N61=""),IF(J61="","","Falta evaluar"),IF(OR(M61="",N61=""),"Falta evaluar",IF(O61="","Revisar",IF(OR(COUNT(Escala!$B$12:$B$14)&lt;3,COUNTA(Escala!$C$12:$C$15)&lt;4),"Revisar la escala",IF(O61&lt;=Escala!$B$12,Escala!$C$12&amp;"",IF(O61&lt;=Escala!$B$13,Escala!$C$13&amp;"",IF(O61&lt;=Escala!$B$14,Escala!$C$14&amp;"",Escala!$C$15&amp;""))))))))</f>
        <v/>
      </c>
      <c r="Q61" s="5" t="str">
        <f>IF(I61="","",IF(OR(I61="Falta evaluar",I61="Revisar",I61="Revisar la escala"),I61,IF(P61="Revisar","Revisar",IF(COUNT(Escala!$B$16)&lt;1,"Revisar la escala",IF(IF(O61="",H61,O61)&lt;=Escala!$B$16,"Aceptable","No aceptable")))))</f>
        <v/>
      </c>
      <c r="R61" s="5" t="str">
        <f>IF(Q61="No aceptable",COUNTIF(Q$2:Q61,"No aceptable"),"")</f>
        <v/>
      </c>
    </row>
    <row r="62">
      <c r="H62" s="5" t="str">
        <f>IF(OR(F62="",G62=""),"",IFERROR(IF(MATCH(F62*1,Escala!$B$2:$B$6,0)+MATCH(G62*1,Escala!$B$7:$B$11,0)&gt;0,F62*G62,""),""))</f>
        <v/>
      </c>
      <c r="I62" s="5" t="str">
        <f>IF(COUNTA(A62:G62)+COUNTA(J62:N62)=0,"",IF(OR(F62="",G62=""),"Falta evaluar",IF(H62="","Revisar",IF(OR(COUNT(Escala!$B$12:$B$14)&lt;3,COUNTA(Escala!$C$12:$C$15)&lt;4),"Revisar la escala",IF(H62&lt;=Escala!$B$12,Escala!$C$12&amp;"",IF(H62&lt;=Escala!$B$13,Escala!$C$13&amp;"",IF(H62&lt;=Escala!$B$14,Escala!$C$14&amp;"",Escala!$C$15&amp;"")))))))</f>
        <v/>
      </c>
      <c r="O62" s="5" t="str">
        <f>IF(OR(M62="",N62=""),"",IFERROR(IF(MATCH(M62*1,Escala!$B$2:$B$6,0)+MATCH(N62*1,Escala!$B$7:$B$11,0)&gt;0,M62*N62,""),""))</f>
        <v/>
      </c>
      <c r="P62" s="5" t="str">
        <f>IF(COUNTA(A62:G62)+COUNTA(J62:N62)=0,"",IF(AND(M62="",N62=""),IF(J62="","","Falta evaluar"),IF(OR(M62="",N62=""),"Falta evaluar",IF(O62="","Revisar",IF(OR(COUNT(Escala!$B$12:$B$14)&lt;3,COUNTA(Escala!$C$12:$C$15)&lt;4),"Revisar la escala",IF(O62&lt;=Escala!$B$12,Escala!$C$12&amp;"",IF(O62&lt;=Escala!$B$13,Escala!$C$13&amp;"",IF(O62&lt;=Escala!$B$14,Escala!$C$14&amp;"",Escala!$C$15&amp;""))))))))</f>
        <v/>
      </c>
      <c r="Q62" s="5" t="str">
        <f>IF(I62="","",IF(OR(I62="Falta evaluar",I62="Revisar",I62="Revisar la escala"),I62,IF(P62="Revisar","Revisar",IF(COUNT(Escala!$B$16)&lt;1,"Revisar la escala",IF(IF(O62="",H62,O62)&lt;=Escala!$B$16,"Aceptable","No aceptable")))))</f>
        <v/>
      </c>
      <c r="R62" s="5" t="str">
        <f>IF(Q62="No aceptable",COUNTIF(Q$2:Q62,"No aceptable"),"")</f>
        <v/>
      </c>
    </row>
    <row r="63">
      <c r="H63" s="5" t="str">
        <f>IF(OR(F63="",G63=""),"",IFERROR(IF(MATCH(F63*1,Escala!$B$2:$B$6,0)+MATCH(G63*1,Escala!$B$7:$B$11,0)&gt;0,F63*G63,""),""))</f>
        <v/>
      </c>
      <c r="I63" s="5" t="str">
        <f>IF(COUNTA(A63:G63)+COUNTA(J63:N63)=0,"",IF(OR(F63="",G63=""),"Falta evaluar",IF(H63="","Revisar",IF(OR(COUNT(Escala!$B$12:$B$14)&lt;3,COUNTA(Escala!$C$12:$C$15)&lt;4),"Revisar la escala",IF(H63&lt;=Escala!$B$12,Escala!$C$12&amp;"",IF(H63&lt;=Escala!$B$13,Escala!$C$13&amp;"",IF(H63&lt;=Escala!$B$14,Escala!$C$14&amp;"",Escala!$C$15&amp;"")))))))</f>
        <v/>
      </c>
      <c r="O63" s="5" t="str">
        <f>IF(OR(M63="",N63=""),"",IFERROR(IF(MATCH(M63*1,Escala!$B$2:$B$6,0)+MATCH(N63*1,Escala!$B$7:$B$11,0)&gt;0,M63*N63,""),""))</f>
        <v/>
      </c>
      <c r="P63" s="5" t="str">
        <f>IF(COUNTA(A63:G63)+COUNTA(J63:N63)=0,"",IF(AND(M63="",N63=""),IF(J63="","","Falta evaluar"),IF(OR(M63="",N63=""),"Falta evaluar",IF(O63="","Revisar",IF(OR(COUNT(Escala!$B$12:$B$14)&lt;3,COUNTA(Escala!$C$12:$C$15)&lt;4),"Revisar la escala",IF(O63&lt;=Escala!$B$12,Escala!$C$12&amp;"",IF(O63&lt;=Escala!$B$13,Escala!$C$13&amp;"",IF(O63&lt;=Escala!$B$14,Escala!$C$14&amp;"",Escala!$C$15&amp;""))))))))</f>
        <v/>
      </c>
      <c r="Q63" s="5" t="str">
        <f>IF(I63="","",IF(OR(I63="Falta evaluar",I63="Revisar",I63="Revisar la escala"),I63,IF(P63="Revisar","Revisar",IF(COUNT(Escala!$B$16)&lt;1,"Revisar la escala",IF(IF(O63="",H63,O63)&lt;=Escala!$B$16,"Aceptable","No aceptable")))))</f>
        <v/>
      </c>
      <c r="R63" s="5" t="str">
        <f>IF(Q63="No aceptable",COUNTIF(Q$2:Q63,"No aceptable"),"")</f>
        <v/>
      </c>
    </row>
    <row r="64">
      <c r="H64" s="5" t="str">
        <f>IF(OR(F64="",G64=""),"",IFERROR(IF(MATCH(F64*1,Escala!$B$2:$B$6,0)+MATCH(G64*1,Escala!$B$7:$B$11,0)&gt;0,F64*G64,""),""))</f>
        <v/>
      </c>
      <c r="I64" s="5" t="str">
        <f>IF(COUNTA(A64:G64)+COUNTA(J64:N64)=0,"",IF(OR(F64="",G64=""),"Falta evaluar",IF(H64="","Revisar",IF(OR(COUNT(Escala!$B$12:$B$14)&lt;3,COUNTA(Escala!$C$12:$C$15)&lt;4),"Revisar la escala",IF(H64&lt;=Escala!$B$12,Escala!$C$12&amp;"",IF(H64&lt;=Escala!$B$13,Escala!$C$13&amp;"",IF(H64&lt;=Escala!$B$14,Escala!$C$14&amp;"",Escala!$C$15&amp;"")))))))</f>
        <v/>
      </c>
      <c r="O64" s="5" t="str">
        <f>IF(OR(M64="",N64=""),"",IFERROR(IF(MATCH(M64*1,Escala!$B$2:$B$6,0)+MATCH(N64*1,Escala!$B$7:$B$11,0)&gt;0,M64*N64,""),""))</f>
        <v/>
      </c>
      <c r="P64" s="5" t="str">
        <f>IF(COUNTA(A64:G64)+COUNTA(J64:N64)=0,"",IF(AND(M64="",N64=""),IF(J64="","","Falta evaluar"),IF(OR(M64="",N64=""),"Falta evaluar",IF(O64="","Revisar",IF(OR(COUNT(Escala!$B$12:$B$14)&lt;3,COUNTA(Escala!$C$12:$C$15)&lt;4),"Revisar la escala",IF(O64&lt;=Escala!$B$12,Escala!$C$12&amp;"",IF(O64&lt;=Escala!$B$13,Escala!$C$13&amp;"",IF(O64&lt;=Escala!$B$14,Escala!$C$14&amp;"",Escala!$C$15&amp;""))))))))</f>
        <v/>
      </c>
      <c r="Q64" s="5" t="str">
        <f>IF(I64="","",IF(OR(I64="Falta evaluar",I64="Revisar",I64="Revisar la escala"),I64,IF(P64="Revisar","Revisar",IF(COUNT(Escala!$B$16)&lt;1,"Revisar la escala",IF(IF(O64="",H64,O64)&lt;=Escala!$B$16,"Aceptable","No aceptable")))))</f>
        <v/>
      </c>
      <c r="R64" s="5" t="str">
        <f>IF(Q64="No aceptable",COUNTIF(Q$2:Q64,"No aceptable"),"")</f>
        <v/>
      </c>
    </row>
    <row r="65">
      <c r="H65" s="5" t="str">
        <f>IF(OR(F65="",G65=""),"",IFERROR(IF(MATCH(F65*1,Escala!$B$2:$B$6,0)+MATCH(G65*1,Escala!$B$7:$B$11,0)&gt;0,F65*G65,""),""))</f>
        <v/>
      </c>
      <c r="I65" s="5" t="str">
        <f>IF(COUNTA(A65:G65)+COUNTA(J65:N65)=0,"",IF(OR(F65="",G65=""),"Falta evaluar",IF(H65="","Revisar",IF(OR(COUNT(Escala!$B$12:$B$14)&lt;3,COUNTA(Escala!$C$12:$C$15)&lt;4),"Revisar la escala",IF(H65&lt;=Escala!$B$12,Escala!$C$12&amp;"",IF(H65&lt;=Escala!$B$13,Escala!$C$13&amp;"",IF(H65&lt;=Escala!$B$14,Escala!$C$14&amp;"",Escala!$C$15&amp;"")))))))</f>
        <v/>
      </c>
      <c r="O65" s="5" t="str">
        <f>IF(OR(M65="",N65=""),"",IFERROR(IF(MATCH(M65*1,Escala!$B$2:$B$6,0)+MATCH(N65*1,Escala!$B$7:$B$11,0)&gt;0,M65*N65,""),""))</f>
        <v/>
      </c>
      <c r="P65" s="5" t="str">
        <f>IF(COUNTA(A65:G65)+COUNTA(J65:N65)=0,"",IF(AND(M65="",N65=""),IF(J65="","","Falta evaluar"),IF(OR(M65="",N65=""),"Falta evaluar",IF(O65="","Revisar",IF(OR(COUNT(Escala!$B$12:$B$14)&lt;3,COUNTA(Escala!$C$12:$C$15)&lt;4),"Revisar la escala",IF(O65&lt;=Escala!$B$12,Escala!$C$12&amp;"",IF(O65&lt;=Escala!$B$13,Escala!$C$13&amp;"",IF(O65&lt;=Escala!$B$14,Escala!$C$14&amp;"",Escala!$C$15&amp;""))))))))</f>
        <v/>
      </c>
      <c r="Q65" s="5" t="str">
        <f>IF(I65="","",IF(OR(I65="Falta evaluar",I65="Revisar",I65="Revisar la escala"),I65,IF(P65="Revisar","Revisar",IF(COUNT(Escala!$B$16)&lt;1,"Revisar la escala",IF(IF(O65="",H65,O65)&lt;=Escala!$B$16,"Aceptable","No aceptable")))))</f>
        <v/>
      </c>
      <c r="R65" s="5" t="str">
        <f>IF(Q65="No aceptable",COUNTIF(Q$2:Q65,"No aceptable"),"")</f>
        <v/>
      </c>
    </row>
    <row r="66">
      <c r="H66" s="5" t="str">
        <f>IF(OR(F66="",G66=""),"",IFERROR(IF(MATCH(F66*1,Escala!$B$2:$B$6,0)+MATCH(G66*1,Escala!$B$7:$B$11,0)&gt;0,F66*G66,""),""))</f>
        <v/>
      </c>
      <c r="I66" s="5" t="str">
        <f>IF(COUNTA(A66:G66)+COUNTA(J66:N66)=0,"",IF(OR(F66="",G66=""),"Falta evaluar",IF(H66="","Revisar",IF(OR(COUNT(Escala!$B$12:$B$14)&lt;3,COUNTA(Escala!$C$12:$C$15)&lt;4),"Revisar la escala",IF(H66&lt;=Escala!$B$12,Escala!$C$12&amp;"",IF(H66&lt;=Escala!$B$13,Escala!$C$13&amp;"",IF(H66&lt;=Escala!$B$14,Escala!$C$14&amp;"",Escala!$C$15&amp;"")))))))</f>
        <v/>
      </c>
      <c r="O66" s="5" t="str">
        <f>IF(OR(M66="",N66=""),"",IFERROR(IF(MATCH(M66*1,Escala!$B$2:$B$6,0)+MATCH(N66*1,Escala!$B$7:$B$11,0)&gt;0,M66*N66,""),""))</f>
        <v/>
      </c>
      <c r="P66" s="5" t="str">
        <f>IF(COUNTA(A66:G66)+COUNTA(J66:N66)=0,"",IF(AND(M66="",N66=""),IF(J66="","","Falta evaluar"),IF(OR(M66="",N66=""),"Falta evaluar",IF(O66="","Revisar",IF(OR(COUNT(Escala!$B$12:$B$14)&lt;3,COUNTA(Escala!$C$12:$C$15)&lt;4),"Revisar la escala",IF(O66&lt;=Escala!$B$12,Escala!$C$12&amp;"",IF(O66&lt;=Escala!$B$13,Escala!$C$13&amp;"",IF(O66&lt;=Escala!$B$14,Escala!$C$14&amp;"",Escala!$C$15&amp;""))))))))</f>
        <v/>
      </c>
      <c r="Q66" s="5" t="str">
        <f>IF(I66="","",IF(OR(I66="Falta evaluar",I66="Revisar",I66="Revisar la escala"),I66,IF(P66="Revisar","Revisar",IF(COUNT(Escala!$B$16)&lt;1,"Revisar la escala",IF(IF(O66="",H66,O66)&lt;=Escala!$B$16,"Aceptable","No aceptable")))))</f>
        <v/>
      </c>
      <c r="R66" s="5" t="str">
        <f>IF(Q66="No aceptable",COUNTIF(Q$2:Q66,"No aceptable"),"")</f>
        <v/>
      </c>
    </row>
    <row r="67">
      <c r="H67" s="5" t="str">
        <f>IF(OR(F67="",G67=""),"",IFERROR(IF(MATCH(F67*1,Escala!$B$2:$B$6,0)+MATCH(G67*1,Escala!$B$7:$B$11,0)&gt;0,F67*G67,""),""))</f>
        <v/>
      </c>
      <c r="I67" s="5" t="str">
        <f>IF(COUNTA(A67:G67)+COUNTA(J67:N67)=0,"",IF(OR(F67="",G67=""),"Falta evaluar",IF(H67="","Revisar",IF(OR(COUNT(Escala!$B$12:$B$14)&lt;3,COUNTA(Escala!$C$12:$C$15)&lt;4),"Revisar la escala",IF(H67&lt;=Escala!$B$12,Escala!$C$12&amp;"",IF(H67&lt;=Escala!$B$13,Escala!$C$13&amp;"",IF(H67&lt;=Escala!$B$14,Escala!$C$14&amp;"",Escala!$C$15&amp;"")))))))</f>
        <v/>
      </c>
      <c r="O67" s="5" t="str">
        <f>IF(OR(M67="",N67=""),"",IFERROR(IF(MATCH(M67*1,Escala!$B$2:$B$6,0)+MATCH(N67*1,Escala!$B$7:$B$11,0)&gt;0,M67*N67,""),""))</f>
        <v/>
      </c>
      <c r="P67" s="5" t="str">
        <f>IF(COUNTA(A67:G67)+COUNTA(J67:N67)=0,"",IF(AND(M67="",N67=""),IF(J67="","","Falta evaluar"),IF(OR(M67="",N67=""),"Falta evaluar",IF(O67="","Revisar",IF(OR(COUNT(Escala!$B$12:$B$14)&lt;3,COUNTA(Escala!$C$12:$C$15)&lt;4),"Revisar la escala",IF(O67&lt;=Escala!$B$12,Escala!$C$12&amp;"",IF(O67&lt;=Escala!$B$13,Escala!$C$13&amp;"",IF(O67&lt;=Escala!$B$14,Escala!$C$14&amp;"",Escala!$C$15&amp;""))))))))</f>
        <v/>
      </c>
      <c r="Q67" s="5" t="str">
        <f>IF(I67="","",IF(OR(I67="Falta evaluar",I67="Revisar",I67="Revisar la escala"),I67,IF(P67="Revisar","Revisar",IF(COUNT(Escala!$B$16)&lt;1,"Revisar la escala",IF(IF(O67="",H67,O67)&lt;=Escala!$B$16,"Aceptable","No aceptable")))))</f>
        <v/>
      </c>
      <c r="R67" s="5" t="str">
        <f>IF(Q67="No aceptable",COUNTIF(Q$2:Q67,"No aceptable"),"")</f>
        <v/>
      </c>
    </row>
    <row r="68">
      <c r="H68" s="5" t="str">
        <f>IF(OR(F68="",G68=""),"",IFERROR(IF(MATCH(F68*1,Escala!$B$2:$B$6,0)+MATCH(G68*1,Escala!$B$7:$B$11,0)&gt;0,F68*G68,""),""))</f>
        <v/>
      </c>
      <c r="I68" s="5" t="str">
        <f>IF(COUNTA(A68:G68)+COUNTA(J68:N68)=0,"",IF(OR(F68="",G68=""),"Falta evaluar",IF(H68="","Revisar",IF(OR(COUNT(Escala!$B$12:$B$14)&lt;3,COUNTA(Escala!$C$12:$C$15)&lt;4),"Revisar la escala",IF(H68&lt;=Escala!$B$12,Escala!$C$12&amp;"",IF(H68&lt;=Escala!$B$13,Escala!$C$13&amp;"",IF(H68&lt;=Escala!$B$14,Escala!$C$14&amp;"",Escala!$C$15&amp;"")))))))</f>
        <v/>
      </c>
      <c r="O68" s="5" t="str">
        <f>IF(OR(M68="",N68=""),"",IFERROR(IF(MATCH(M68*1,Escala!$B$2:$B$6,0)+MATCH(N68*1,Escala!$B$7:$B$11,0)&gt;0,M68*N68,""),""))</f>
        <v/>
      </c>
      <c r="P68" s="5" t="str">
        <f>IF(COUNTA(A68:G68)+COUNTA(J68:N68)=0,"",IF(AND(M68="",N68=""),IF(J68="","","Falta evaluar"),IF(OR(M68="",N68=""),"Falta evaluar",IF(O68="","Revisar",IF(OR(COUNT(Escala!$B$12:$B$14)&lt;3,COUNTA(Escala!$C$12:$C$15)&lt;4),"Revisar la escala",IF(O68&lt;=Escala!$B$12,Escala!$C$12&amp;"",IF(O68&lt;=Escala!$B$13,Escala!$C$13&amp;"",IF(O68&lt;=Escala!$B$14,Escala!$C$14&amp;"",Escala!$C$15&amp;""))))))))</f>
        <v/>
      </c>
      <c r="Q68" s="5" t="str">
        <f>IF(I68="","",IF(OR(I68="Falta evaluar",I68="Revisar",I68="Revisar la escala"),I68,IF(P68="Revisar","Revisar",IF(COUNT(Escala!$B$16)&lt;1,"Revisar la escala",IF(IF(O68="",H68,O68)&lt;=Escala!$B$16,"Aceptable","No aceptable")))))</f>
        <v/>
      </c>
      <c r="R68" s="5" t="str">
        <f>IF(Q68="No aceptable",COUNTIF(Q$2:Q68,"No aceptable"),"")</f>
        <v/>
      </c>
    </row>
    <row r="69">
      <c r="H69" s="5" t="str">
        <f>IF(OR(F69="",G69=""),"",IFERROR(IF(MATCH(F69*1,Escala!$B$2:$B$6,0)+MATCH(G69*1,Escala!$B$7:$B$11,0)&gt;0,F69*G69,""),""))</f>
        <v/>
      </c>
      <c r="I69" s="5" t="str">
        <f>IF(COUNTA(A69:G69)+COUNTA(J69:N69)=0,"",IF(OR(F69="",G69=""),"Falta evaluar",IF(H69="","Revisar",IF(OR(COUNT(Escala!$B$12:$B$14)&lt;3,COUNTA(Escala!$C$12:$C$15)&lt;4),"Revisar la escala",IF(H69&lt;=Escala!$B$12,Escala!$C$12&amp;"",IF(H69&lt;=Escala!$B$13,Escala!$C$13&amp;"",IF(H69&lt;=Escala!$B$14,Escala!$C$14&amp;"",Escala!$C$15&amp;"")))))))</f>
        <v/>
      </c>
      <c r="O69" s="5" t="str">
        <f>IF(OR(M69="",N69=""),"",IFERROR(IF(MATCH(M69*1,Escala!$B$2:$B$6,0)+MATCH(N69*1,Escala!$B$7:$B$11,0)&gt;0,M69*N69,""),""))</f>
        <v/>
      </c>
      <c r="P69" s="5" t="str">
        <f>IF(COUNTA(A69:G69)+COUNTA(J69:N69)=0,"",IF(AND(M69="",N69=""),IF(J69="","","Falta evaluar"),IF(OR(M69="",N69=""),"Falta evaluar",IF(O69="","Revisar",IF(OR(COUNT(Escala!$B$12:$B$14)&lt;3,COUNTA(Escala!$C$12:$C$15)&lt;4),"Revisar la escala",IF(O69&lt;=Escala!$B$12,Escala!$C$12&amp;"",IF(O69&lt;=Escala!$B$13,Escala!$C$13&amp;"",IF(O69&lt;=Escala!$B$14,Escala!$C$14&amp;"",Escala!$C$15&amp;""))))))))</f>
        <v/>
      </c>
      <c r="Q69" s="5" t="str">
        <f>IF(I69="","",IF(OR(I69="Falta evaluar",I69="Revisar",I69="Revisar la escala"),I69,IF(P69="Revisar","Revisar",IF(COUNT(Escala!$B$16)&lt;1,"Revisar la escala",IF(IF(O69="",H69,O69)&lt;=Escala!$B$16,"Aceptable","No aceptable")))))</f>
        <v/>
      </c>
      <c r="R69" s="5" t="str">
        <f>IF(Q69="No aceptable",COUNTIF(Q$2:Q69,"No aceptable"),"")</f>
        <v/>
      </c>
    </row>
    <row r="70">
      <c r="H70" s="5" t="str">
        <f>IF(OR(F70="",G70=""),"",IFERROR(IF(MATCH(F70*1,Escala!$B$2:$B$6,0)+MATCH(G70*1,Escala!$B$7:$B$11,0)&gt;0,F70*G70,""),""))</f>
        <v/>
      </c>
      <c r="I70" s="5" t="str">
        <f>IF(COUNTA(A70:G70)+COUNTA(J70:N70)=0,"",IF(OR(F70="",G70=""),"Falta evaluar",IF(H70="","Revisar",IF(OR(COUNT(Escala!$B$12:$B$14)&lt;3,COUNTA(Escala!$C$12:$C$15)&lt;4),"Revisar la escala",IF(H70&lt;=Escala!$B$12,Escala!$C$12&amp;"",IF(H70&lt;=Escala!$B$13,Escala!$C$13&amp;"",IF(H70&lt;=Escala!$B$14,Escala!$C$14&amp;"",Escala!$C$15&amp;"")))))))</f>
        <v/>
      </c>
      <c r="O70" s="5" t="str">
        <f>IF(OR(M70="",N70=""),"",IFERROR(IF(MATCH(M70*1,Escala!$B$2:$B$6,0)+MATCH(N70*1,Escala!$B$7:$B$11,0)&gt;0,M70*N70,""),""))</f>
        <v/>
      </c>
      <c r="P70" s="5" t="str">
        <f>IF(COUNTA(A70:G70)+COUNTA(J70:N70)=0,"",IF(AND(M70="",N70=""),IF(J70="","","Falta evaluar"),IF(OR(M70="",N70=""),"Falta evaluar",IF(O70="","Revisar",IF(OR(COUNT(Escala!$B$12:$B$14)&lt;3,COUNTA(Escala!$C$12:$C$15)&lt;4),"Revisar la escala",IF(O70&lt;=Escala!$B$12,Escala!$C$12&amp;"",IF(O70&lt;=Escala!$B$13,Escala!$C$13&amp;"",IF(O70&lt;=Escala!$B$14,Escala!$C$14&amp;"",Escala!$C$15&amp;""))))))))</f>
        <v/>
      </c>
      <c r="Q70" s="5" t="str">
        <f>IF(I70="","",IF(OR(I70="Falta evaluar",I70="Revisar",I70="Revisar la escala"),I70,IF(P70="Revisar","Revisar",IF(COUNT(Escala!$B$16)&lt;1,"Revisar la escala",IF(IF(O70="",H70,O70)&lt;=Escala!$B$16,"Aceptable","No aceptable")))))</f>
        <v/>
      </c>
      <c r="R70" s="5" t="str">
        <f>IF(Q70="No aceptable",COUNTIF(Q$2:Q70,"No aceptable"),"")</f>
        <v/>
      </c>
    </row>
    <row r="71">
      <c r="H71" s="5" t="str">
        <f>IF(OR(F71="",G71=""),"",IFERROR(IF(MATCH(F71*1,Escala!$B$2:$B$6,0)+MATCH(G71*1,Escala!$B$7:$B$11,0)&gt;0,F71*G71,""),""))</f>
        <v/>
      </c>
      <c r="I71" s="5" t="str">
        <f>IF(COUNTA(A71:G71)+COUNTA(J71:N71)=0,"",IF(OR(F71="",G71=""),"Falta evaluar",IF(H71="","Revisar",IF(OR(COUNT(Escala!$B$12:$B$14)&lt;3,COUNTA(Escala!$C$12:$C$15)&lt;4),"Revisar la escala",IF(H71&lt;=Escala!$B$12,Escala!$C$12&amp;"",IF(H71&lt;=Escala!$B$13,Escala!$C$13&amp;"",IF(H71&lt;=Escala!$B$14,Escala!$C$14&amp;"",Escala!$C$15&amp;"")))))))</f>
        <v/>
      </c>
      <c r="O71" s="5" t="str">
        <f>IF(OR(M71="",N71=""),"",IFERROR(IF(MATCH(M71*1,Escala!$B$2:$B$6,0)+MATCH(N71*1,Escala!$B$7:$B$11,0)&gt;0,M71*N71,""),""))</f>
        <v/>
      </c>
      <c r="P71" s="5" t="str">
        <f>IF(COUNTA(A71:G71)+COUNTA(J71:N71)=0,"",IF(AND(M71="",N71=""),IF(J71="","","Falta evaluar"),IF(OR(M71="",N71=""),"Falta evaluar",IF(O71="","Revisar",IF(OR(COUNT(Escala!$B$12:$B$14)&lt;3,COUNTA(Escala!$C$12:$C$15)&lt;4),"Revisar la escala",IF(O71&lt;=Escala!$B$12,Escala!$C$12&amp;"",IF(O71&lt;=Escala!$B$13,Escala!$C$13&amp;"",IF(O71&lt;=Escala!$B$14,Escala!$C$14&amp;"",Escala!$C$15&amp;""))))))))</f>
        <v/>
      </c>
      <c r="Q71" s="5" t="str">
        <f>IF(I71="","",IF(OR(I71="Falta evaluar",I71="Revisar",I71="Revisar la escala"),I71,IF(P71="Revisar","Revisar",IF(COUNT(Escala!$B$16)&lt;1,"Revisar la escala",IF(IF(O71="",H71,O71)&lt;=Escala!$B$16,"Aceptable","No aceptable")))))</f>
        <v/>
      </c>
      <c r="R71" s="5" t="str">
        <f>IF(Q71="No aceptable",COUNTIF(Q$2:Q71,"No aceptable"),"")</f>
        <v/>
      </c>
    </row>
    <row r="72">
      <c r="H72" s="5" t="str">
        <f>IF(OR(F72="",G72=""),"",IFERROR(IF(MATCH(F72*1,Escala!$B$2:$B$6,0)+MATCH(G72*1,Escala!$B$7:$B$11,0)&gt;0,F72*G72,""),""))</f>
        <v/>
      </c>
      <c r="I72" s="5" t="str">
        <f>IF(COUNTA(A72:G72)+COUNTA(J72:N72)=0,"",IF(OR(F72="",G72=""),"Falta evaluar",IF(H72="","Revisar",IF(OR(COUNT(Escala!$B$12:$B$14)&lt;3,COUNTA(Escala!$C$12:$C$15)&lt;4),"Revisar la escala",IF(H72&lt;=Escala!$B$12,Escala!$C$12&amp;"",IF(H72&lt;=Escala!$B$13,Escala!$C$13&amp;"",IF(H72&lt;=Escala!$B$14,Escala!$C$14&amp;"",Escala!$C$15&amp;"")))))))</f>
        <v/>
      </c>
      <c r="O72" s="5" t="str">
        <f>IF(OR(M72="",N72=""),"",IFERROR(IF(MATCH(M72*1,Escala!$B$2:$B$6,0)+MATCH(N72*1,Escala!$B$7:$B$11,0)&gt;0,M72*N72,""),""))</f>
        <v/>
      </c>
      <c r="P72" s="5" t="str">
        <f>IF(COUNTA(A72:G72)+COUNTA(J72:N72)=0,"",IF(AND(M72="",N72=""),IF(J72="","","Falta evaluar"),IF(OR(M72="",N72=""),"Falta evaluar",IF(O72="","Revisar",IF(OR(COUNT(Escala!$B$12:$B$14)&lt;3,COUNTA(Escala!$C$12:$C$15)&lt;4),"Revisar la escala",IF(O72&lt;=Escala!$B$12,Escala!$C$12&amp;"",IF(O72&lt;=Escala!$B$13,Escala!$C$13&amp;"",IF(O72&lt;=Escala!$B$14,Escala!$C$14&amp;"",Escala!$C$15&amp;""))))))))</f>
        <v/>
      </c>
      <c r="Q72" s="5" t="str">
        <f>IF(I72="","",IF(OR(I72="Falta evaluar",I72="Revisar",I72="Revisar la escala"),I72,IF(P72="Revisar","Revisar",IF(COUNT(Escala!$B$16)&lt;1,"Revisar la escala",IF(IF(O72="",H72,O72)&lt;=Escala!$B$16,"Aceptable","No aceptable")))))</f>
        <v/>
      </c>
      <c r="R72" s="5" t="str">
        <f>IF(Q72="No aceptable",COUNTIF(Q$2:Q72,"No aceptable"),"")</f>
        <v/>
      </c>
    </row>
    <row r="73">
      <c r="H73" s="5" t="str">
        <f>IF(OR(F73="",G73=""),"",IFERROR(IF(MATCH(F73*1,Escala!$B$2:$B$6,0)+MATCH(G73*1,Escala!$B$7:$B$11,0)&gt;0,F73*G73,""),""))</f>
        <v/>
      </c>
      <c r="I73" s="5" t="str">
        <f>IF(COUNTA(A73:G73)+COUNTA(J73:N73)=0,"",IF(OR(F73="",G73=""),"Falta evaluar",IF(H73="","Revisar",IF(OR(COUNT(Escala!$B$12:$B$14)&lt;3,COUNTA(Escala!$C$12:$C$15)&lt;4),"Revisar la escala",IF(H73&lt;=Escala!$B$12,Escala!$C$12&amp;"",IF(H73&lt;=Escala!$B$13,Escala!$C$13&amp;"",IF(H73&lt;=Escala!$B$14,Escala!$C$14&amp;"",Escala!$C$15&amp;"")))))))</f>
        <v/>
      </c>
      <c r="O73" s="5" t="str">
        <f>IF(OR(M73="",N73=""),"",IFERROR(IF(MATCH(M73*1,Escala!$B$2:$B$6,0)+MATCH(N73*1,Escala!$B$7:$B$11,0)&gt;0,M73*N73,""),""))</f>
        <v/>
      </c>
      <c r="P73" s="5" t="str">
        <f>IF(COUNTA(A73:G73)+COUNTA(J73:N73)=0,"",IF(AND(M73="",N73=""),IF(J73="","","Falta evaluar"),IF(OR(M73="",N73=""),"Falta evaluar",IF(O73="","Revisar",IF(OR(COUNT(Escala!$B$12:$B$14)&lt;3,COUNTA(Escala!$C$12:$C$15)&lt;4),"Revisar la escala",IF(O73&lt;=Escala!$B$12,Escala!$C$12&amp;"",IF(O73&lt;=Escala!$B$13,Escala!$C$13&amp;"",IF(O73&lt;=Escala!$B$14,Escala!$C$14&amp;"",Escala!$C$15&amp;""))))))))</f>
        <v/>
      </c>
      <c r="Q73" s="5" t="str">
        <f>IF(I73="","",IF(OR(I73="Falta evaluar",I73="Revisar",I73="Revisar la escala"),I73,IF(P73="Revisar","Revisar",IF(COUNT(Escala!$B$16)&lt;1,"Revisar la escala",IF(IF(O73="",H73,O73)&lt;=Escala!$B$16,"Aceptable","No aceptable")))))</f>
        <v/>
      </c>
      <c r="R73" s="5" t="str">
        <f>IF(Q73="No aceptable",COUNTIF(Q$2:Q73,"No aceptable"),"")</f>
        <v/>
      </c>
    </row>
    <row r="74">
      <c r="H74" s="5" t="str">
        <f>IF(OR(F74="",G74=""),"",IFERROR(IF(MATCH(F74*1,Escala!$B$2:$B$6,0)+MATCH(G74*1,Escala!$B$7:$B$11,0)&gt;0,F74*G74,""),""))</f>
        <v/>
      </c>
      <c r="I74" s="5" t="str">
        <f>IF(COUNTA(A74:G74)+COUNTA(J74:N74)=0,"",IF(OR(F74="",G74=""),"Falta evaluar",IF(H74="","Revisar",IF(OR(COUNT(Escala!$B$12:$B$14)&lt;3,COUNTA(Escala!$C$12:$C$15)&lt;4),"Revisar la escala",IF(H74&lt;=Escala!$B$12,Escala!$C$12&amp;"",IF(H74&lt;=Escala!$B$13,Escala!$C$13&amp;"",IF(H74&lt;=Escala!$B$14,Escala!$C$14&amp;"",Escala!$C$15&amp;"")))))))</f>
        <v/>
      </c>
      <c r="O74" s="5" t="str">
        <f>IF(OR(M74="",N74=""),"",IFERROR(IF(MATCH(M74*1,Escala!$B$2:$B$6,0)+MATCH(N74*1,Escala!$B$7:$B$11,0)&gt;0,M74*N74,""),""))</f>
        <v/>
      </c>
      <c r="P74" s="5" t="str">
        <f>IF(COUNTA(A74:G74)+COUNTA(J74:N74)=0,"",IF(AND(M74="",N74=""),IF(J74="","","Falta evaluar"),IF(OR(M74="",N74=""),"Falta evaluar",IF(O74="","Revisar",IF(OR(COUNT(Escala!$B$12:$B$14)&lt;3,COUNTA(Escala!$C$12:$C$15)&lt;4),"Revisar la escala",IF(O74&lt;=Escala!$B$12,Escala!$C$12&amp;"",IF(O74&lt;=Escala!$B$13,Escala!$C$13&amp;"",IF(O74&lt;=Escala!$B$14,Escala!$C$14&amp;"",Escala!$C$15&amp;""))))))))</f>
        <v/>
      </c>
      <c r="Q74" s="5" t="str">
        <f>IF(I74="","",IF(OR(I74="Falta evaluar",I74="Revisar",I74="Revisar la escala"),I74,IF(P74="Revisar","Revisar",IF(COUNT(Escala!$B$16)&lt;1,"Revisar la escala",IF(IF(O74="",H74,O74)&lt;=Escala!$B$16,"Aceptable","No aceptable")))))</f>
        <v/>
      </c>
      <c r="R74" s="5" t="str">
        <f>IF(Q74="No aceptable",COUNTIF(Q$2:Q74,"No aceptable"),"")</f>
        <v/>
      </c>
    </row>
    <row r="75">
      <c r="H75" s="5" t="str">
        <f>IF(OR(F75="",G75=""),"",IFERROR(IF(MATCH(F75*1,Escala!$B$2:$B$6,0)+MATCH(G75*1,Escala!$B$7:$B$11,0)&gt;0,F75*G75,""),""))</f>
        <v/>
      </c>
      <c r="I75" s="5" t="str">
        <f>IF(COUNTA(A75:G75)+COUNTA(J75:N75)=0,"",IF(OR(F75="",G75=""),"Falta evaluar",IF(H75="","Revisar",IF(OR(COUNT(Escala!$B$12:$B$14)&lt;3,COUNTA(Escala!$C$12:$C$15)&lt;4),"Revisar la escala",IF(H75&lt;=Escala!$B$12,Escala!$C$12&amp;"",IF(H75&lt;=Escala!$B$13,Escala!$C$13&amp;"",IF(H75&lt;=Escala!$B$14,Escala!$C$14&amp;"",Escala!$C$15&amp;"")))))))</f>
        <v/>
      </c>
      <c r="O75" s="5" t="str">
        <f>IF(OR(M75="",N75=""),"",IFERROR(IF(MATCH(M75*1,Escala!$B$2:$B$6,0)+MATCH(N75*1,Escala!$B$7:$B$11,0)&gt;0,M75*N75,""),""))</f>
        <v/>
      </c>
      <c r="P75" s="5" t="str">
        <f>IF(COUNTA(A75:G75)+COUNTA(J75:N75)=0,"",IF(AND(M75="",N75=""),IF(J75="","","Falta evaluar"),IF(OR(M75="",N75=""),"Falta evaluar",IF(O75="","Revisar",IF(OR(COUNT(Escala!$B$12:$B$14)&lt;3,COUNTA(Escala!$C$12:$C$15)&lt;4),"Revisar la escala",IF(O75&lt;=Escala!$B$12,Escala!$C$12&amp;"",IF(O75&lt;=Escala!$B$13,Escala!$C$13&amp;"",IF(O75&lt;=Escala!$B$14,Escala!$C$14&amp;"",Escala!$C$15&amp;""))))))))</f>
        <v/>
      </c>
      <c r="Q75" s="5" t="str">
        <f>IF(I75="","",IF(OR(I75="Falta evaluar",I75="Revisar",I75="Revisar la escala"),I75,IF(P75="Revisar","Revisar",IF(COUNT(Escala!$B$16)&lt;1,"Revisar la escala",IF(IF(O75="",H75,O75)&lt;=Escala!$B$16,"Aceptable","No aceptable")))))</f>
        <v/>
      </c>
      <c r="R75" s="5" t="str">
        <f>IF(Q75="No aceptable",COUNTIF(Q$2:Q75,"No aceptable"),"")</f>
        <v/>
      </c>
    </row>
    <row r="76">
      <c r="H76" s="5" t="str">
        <f>IF(OR(F76="",G76=""),"",IFERROR(IF(MATCH(F76*1,Escala!$B$2:$B$6,0)+MATCH(G76*1,Escala!$B$7:$B$11,0)&gt;0,F76*G76,""),""))</f>
        <v/>
      </c>
      <c r="I76" s="5" t="str">
        <f>IF(COUNTA(A76:G76)+COUNTA(J76:N76)=0,"",IF(OR(F76="",G76=""),"Falta evaluar",IF(H76="","Revisar",IF(OR(COUNT(Escala!$B$12:$B$14)&lt;3,COUNTA(Escala!$C$12:$C$15)&lt;4),"Revisar la escala",IF(H76&lt;=Escala!$B$12,Escala!$C$12&amp;"",IF(H76&lt;=Escala!$B$13,Escala!$C$13&amp;"",IF(H76&lt;=Escala!$B$14,Escala!$C$14&amp;"",Escala!$C$15&amp;"")))))))</f>
        <v/>
      </c>
      <c r="O76" s="5" t="str">
        <f>IF(OR(M76="",N76=""),"",IFERROR(IF(MATCH(M76*1,Escala!$B$2:$B$6,0)+MATCH(N76*1,Escala!$B$7:$B$11,0)&gt;0,M76*N76,""),""))</f>
        <v/>
      </c>
      <c r="P76" s="5" t="str">
        <f>IF(COUNTA(A76:G76)+COUNTA(J76:N76)=0,"",IF(AND(M76="",N76=""),IF(J76="","","Falta evaluar"),IF(OR(M76="",N76=""),"Falta evaluar",IF(O76="","Revisar",IF(OR(COUNT(Escala!$B$12:$B$14)&lt;3,COUNTA(Escala!$C$12:$C$15)&lt;4),"Revisar la escala",IF(O76&lt;=Escala!$B$12,Escala!$C$12&amp;"",IF(O76&lt;=Escala!$B$13,Escala!$C$13&amp;"",IF(O76&lt;=Escala!$B$14,Escala!$C$14&amp;"",Escala!$C$15&amp;""))))))))</f>
        <v/>
      </c>
      <c r="Q76" s="5" t="str">
        <f>IF(I76="","",IF(OR(I76="Falta evaluar",I76="Revisar",I76="Revisar la escala"),I76,IF(P76="Revisar","Revisar",IF(COUNT(Escala!$B$16)&lt;1,"Revisar la escala",IF(IF(O76="",H76,O76)&lt;=Escala!$B$16,"Aceptable","No aceptable")))))</f>
        <v/>
      </c>
      <c r="R76" s="5" t="str">
        <f>IF(Q76="No aceptable",COUNTIF(Q$2:Q76,"No aceptable"),"")</f>
        <v/>
      </c>
    </row>
    <row r="77">
      <c r="H77" s="5" t="str">
        <f>IF(OR(F77="",G77=""),"",IFERROR(IF(MATCH(F77*1,Escala!$B$2:$B$6,0)+MATCH(G77*1,Escala!$B$7:$B$11,0)&gt;0,F77*G77,""),""))</f>
        <v/>
      </c>
      <c r="I77" s="5" t="str">
        <f>IF(COUNTA(A77:G77)+COUNTA(J77:N77)=0,"",IF(OR(F77="",G77=""),"Falta evaluar",IF(H77="","Revisar",IF(OR(COUNT(Escala!$B$12:$B$14)&lt;3,COUNTA(Escala!$C$12:$C$15)&lt;4),"Revisar la escala",IF(H77&lt;=Escala!$B$12,Escala!$C$12&amp;"",IF(H77&lt;=Escala!$B$13,Escala!$C$13&amp;"",IF(H77&lt;=Escala!$B$14,Escala!$C$14&amp;"",Escala!$C$15&amp;"")))))))</f>
        <v/>
      </c>
      <c r="O77" s="5" t="str">
        <f>IF(OR(M77="",N77=""),"",IFERROR(IF(MATCH(M77*1,Escala!$B$2:$B$6,0)+MATCH(N77*1,Escala!$B$7:$B$11,0)&gt;0,M77*N77,""),""))</f>
        <v/>
      </c>
      <c r="P77" s="5" t="str">
        <f>IF(COUNTA(A77:G77)+COUNTA(J77:N77)=0,"",IF(AND(M77="",N77=""),IF(J77="","","Falta evaluar"),IF(OR(M77="",N77=""),"Falta evaluar",IF(O77="","Revisar",IF(OR(COUNT(Escala!$B$12:$B$14)&lt;3,COUNTA(Escala!$C$12:$C$15)&lt;4),"Revisar la escala",IF(O77&lt;=Escala!$B$12,Escala!$C$12&amp;"",IF(O77&lt;=Escala!$B$13,Escala!$C$13&amp;"",IF(O77&lt;=Escala!$B$14,Escala!$C$14&amp;"",Escala!$C$15&amp;""))))))))</f>
        <v/>
      </c>
      <c r="Q77" s="5" t="str">
        <f>IF(I77="","",IF(OR(I77="Falta evaluar",I77="Revisar",I77="Revisar la escala"),I77,IF(P77="Revisar","Revisar",IF(COUNT(Escala!$B$16)&lt;1,"Revisar la escala",IF(IF(O77="",H77,O77)&lt;=Escala!$B$16,"Aceptable","No aceptable")))))</f>
        <v/>
      </c>
      <c r="R77" s="5" t="str">
        <f>IF(Q77="No aceptable",COUNTIF(Q$2:Q77,"No aceptable"),"")</f>
        <v/>
      </c>
    </row>
    <row r="78">
      <c r="H78" s="5" t="str">
        <f>IF(OR(F78="",G78=""),"",IFERROR(IF(MATCH(F78*1,Escala!$B$2:$B$6,0)+MATCH(G78*1,Escala!$B$7:$B$11,0)&gt;0,F78*G78,""),""))</f>
        <v/>
      </c>
      <c r="I78" s="5" t="str">
        <f>IF(COUNTA(A78:G78)+COUNTA(J78:N78)=0,"",IF(OR(F78="",G78=""),"Falta evaluar",IF(H78="","Revisar",IF(OR(COUNT(Escala!$B$12:$B$14)&lt;3,COUNTA(Escala!$C$12:$C$15)&lt;4),"Revisar la escala",IF(H78&lt;=Escala!$B$12,Escala!$C$12&amp;"",IF(H78&lt;=Escala!$B$13,Escala!$C$13&amp;"",IF(H78&lt;=Escala!$B$14,Escala!$C$14&amp;"",Escala!$C$15&amp;"")))))))</f>
        <v/>
      </c>
      <c r="O78" s="5" t="str">
        <f>IF(OR(M78="",N78=""),"",IFERROR(IF(MATCH(M78*1,Escala!$B$2:$B$6,0)+MATCH(N78*1,Escala!$B$7:$B$11,0)&gt;0,M78*N78,""),""))</f>
        <v/>
      </c>
      <c r="P78" s="5" t="str">
        <f>IF(COUNTA(A78:G78)+COUNTA(J78:N78)=0,"",IF(AND(M78="",N78=""),IF(J78="","","Falta evaluar"),IF(OR(M78="",N78=""),"Falta evaluar",IF(O78="","Revisar",IF(OR(COUNT(Escala!$B$12:$B$14)&lt;3,COUNTA(Escala!$C$12:$C$15)&lt;4),"Revisar la escala",IF(O78&lt;=Escala!$B$12,Escala!$C$12&amp;"",IF(O78&lt;=Escala!$B$13,Escala!$C$13&amp;"",IF(O78&lt;=Escala!$B$14,Escala!$C$14&amp;"",Escala!$C$15&amp;""))))))))</f>
        <v/>
      </c>
      <c r="Q78" s="5" t="str">
        <f>IF(I78="","",IF(OR(I78="Falta evaluar",I78="Revisar",I78="Revisar la escala"),I78,IF(P78="Revisar","Revisar",IF(COUNT(Escala!$B$16)&lt;1,"Revisar la escala",IF(IF(O78="",H78,O78)&lt;=Escala!$B$16,"Aceptable","No aceptable")))))</f>
        <v/>
      </c>
      <c r="R78" s="5" t="str">
        <f>IF(Q78="No aceptable",COUNTIF(Q$2:Q78,"No aceptable"),"")</f>
        <v/>
      </c>
    </row>
    <row r="79">
      <c r="H79" s="5" t="str">
        <f>IF(OR(F79="",G79=""),"",IFERROR(IF(MATCH(F79*1,Escala!$B$2:$B$6,0)+MATCH(G79*1,Escala!$B$7:$B$11,0)&gt;0,F79*G79,""),""))</f>
        <v/>
      </c>
      <c r="I79" s="5" t="str">
        <f>IF(COUNTA(A79:G79)+COUNTA(J79:N79)=0,"",IF(OR(F79="",G79=""),"Falta evaluar",IF(H79="","Revisar",IF(OR(COUNT(Escala!$B$12:$B$14)&lt;3,COUNTA(Escala!$C$12:$C$15)&lt;4),"Revisar la escala",IF(H79&lt;=Escala!$B$12,Escala!$C$12&amp;"",IF(H79&lt;=Escala!$B$13,Escala!$C$13&amp;"",IF(H79&lt;=Escala!$B$14,Escala!$C$14&amp;"",Escala!$C$15&amp;"")))))))</f>
        <v/>
      </c>
      <c r="O79" s="5" t="str">
        <f>IF(OR(M79="",N79=""),"",IFERROR(IF(MATCH(M79*1,Escala!$B$2:$B$6,0)+MATCH(N79*1,Escala!$B$7:$B$11,0)&gt;0,M79*N79,""),""))</f>
        <v/>
      </c>
      <c r="P79" s="5" t="str">
        <f>IF(COUNTA(A79:G79)+COUNTA(J79:N79)=0,"",IF(AND(M79="",N79=""),IF(J79="","","Falta evaluar"),IF(OR(M79="",N79=""),"Falta evaluar",IF(O79="","Revisar",IF(OR(COUNT(Escala!$B$12:$B$14)&lt;3,COUNTA(Escala!$C$12:$C$15)&lt;4),"Revisar la escala",IF(O79&lt;=Escala!$B$12,Escala!$C$12&amp;"",IF(O79&lt;=Escala!$B$13,Escala!$C$13&amp;"",IF(O79&lt;=Escala!$B$14,Escala!$C$14&amp;"",Escala!$C$15&amp;""))))))))</f>
        <v/>
      </c>
      <c r="Q79" s="5" t="str">
        <f>IF(I79="","",IF(OR(I79="Falta evaluar",I79="Revisar",I79="Revisar la escala"),I79,IF(P79="Revisar","Revisar",IF(COUNT(Escala!$B$16)&lt;1,"Revisar la escala",IF(IF(O79="",H79,O79)&lt;=Escala!$B$16,"Aceptable","No aceptable")))))</f>
        <v/>
      </c>
      <c r="R79" s="5" t="str">
        <f>IF(Q79="No aceptable",COUNTIF(Q$2:Q79,"No aceptable"),"")</f>
        <v/>
      </c>
    </row>
    <row r="80">
      <c r="H80" s="5" t="str">
        <f>IF(OR(F80="",G80=""),"",IFERROR(IF(MATCH(F80*1,Escala!$B$2:$B$6,0)+MATCH(G80*1,Escala!$B$7:$B$11,0)&gt;0,F80*G80,""),""))</f>
        <v/>
      </c>
      <c r="I80" s="5" t="str">
        <f>IF(COUNTA(A80:G80)+COUNTA(J80:N80)=0,"",IF(OR(F80="",G80=""),"Falta evaluar",IF(H80="","Revisar",IF(OR(COUNT(Escala!$B$12:$B$14)&lt;3,COUNTA(Escala!$C$12:$C$15)&lt;4),"Revisar la escala",IF(H80&lt;=Escala!$B$12,Escala!$C$12&amp;"",IF(H80&lt;=Escala!$B$13,Escala!$C$13&amp;"",IF(H80&lt;=Escala!$B$14,Escala!$C$14&amp;"",Escala!$C$15&amp;"")))))))</f>
        <v/>
      </c>
      <c r="O80" s="5" t="str">
        <f>IF(OR(M80="",N80=""),"",IFERROR(IF(MATCH(M80*1,Escala!$B$2:$B$6,0)+MATCH(N80*1,Escala!$B$7:$B$11,0)&gt;0,M80*N80,""),""))</f>
        <v/>
      </c>
      <c r="P80" s="5" t="str">
        <f>IF(COUNTA(A80:G80)+COUNTA(J80:N80)=0,"",IF(AND(M80="",N80=""),IF(J80="","","Falta evaluar"),IF(OR(M80="",N80=""),"Falta evaluar",IF(O80="","Revisar",IF(OR(COUNT(Escala!$B$12:$B$14)&lt;3,COUNTA(Escala!$C$12:$C$15)&lt;4),"Revisar la escala",IF(O80&lt;=Escala!$B$12,Escala!$C$12&amp;"",IF(O80&lt;=Escala!$B$13,Escala!$C$13&amp;"",IF(O80&lt;=Escala!$B$14,Escala!$C$14&amp;"",Escala!$C$15&amp;""))))))))</f>
        <v/>
      </c>
      <c r="Q80" s="5" t="str">
        <f>IF(I80="","",IF(OR(I80="Falta evaluar",I80="Revisar",I80="Revisar la escala"),I80,IF(P80="Revisar","Revisar",IF(COUNT(Escala!$B$16)&lt;1,"Revisar la escala",IF(IF(O80="",H80,O80)&lt;=Escala!$B$16,"Aceptable","No aceptable")))))</f>
        <v/>
      </c>
      <c r="R80" s="5" t="str">
        <f>IF(Q80="No aceptable",COUNTIF(Q$2:Q80,"No aceptable"),"")</f>
        <v/>
      </c>
    </row>
    <row r="81">
      <c r="H81" s="5" t="str">
        <f>IF(OR(F81="",G81=""),"",IFERROR(IF(MATCH(F81*1,Escala!$B$2:$B$6,0)+MATCH(G81*1,Escala!$B$7:$B$11,0)&gt;0,F81*G81,""),""))</f>
        <v/>
      </c>
      <c r="I81" s="5" t="str">
        <f>IF(COUNTA(A81:G81)+COUNTA(J81:N81)=0,"",IF(OR(F81="",G81=""),"Falta evaluar",IF(H81="","Revisar",IF(OR(COUNT(Escala!$B$12:$B$14)&lt;3,COUNTA(Escala!$C$12:$C$15)&lt;4),"Revisar la escala",IF(H81&lt;=Escala!$B$12,Escala!$C$12&amp;"",IF(H81&lt;=Escala!$B$13,Escala!$C$13&amp;"",IF(H81&lt;=Escala!$B$14,Escala!$C$14&amp;"",Escala!$C$15&amp;"")))))))</f>
        <v/>
      </c>
      <c r="O81" s="5" t="str">
        <f>IF(OR(M81="",N81=""),"",IFERROR(IF(MATCH(M81*1,Escala!$B$2:$B$6,0)+MATCH(N81*1,Escala!$B$7:$B$11,0)&gt;0,M81*N81,""),""))</f>
        <v/>
      </c>
      <c r="P81" s="5" t="str">
        <f>IF(COUNTA(A81:G81)+COUNTA(J81:N81)=0,"",IF(AND(M81="",N81=""),IF(J81="","","Falta evaluar"),IF(OR(M81="",N81=""),"Falta evaluar",IF(O81="","Revisar",IF(OR(COUNT(Escala!$B$12:$B$14)&lt;3,COUNTA(Escala!$C$12:$C$15)&lt;4),"Revisar la escala",IF(O81&lt;=Escala!$B$12,Escala!$C$12&amp;"",IF(O81&lt;=Escala!$B$13,Escala!$C$13&amp;"",IF(O81&lt;=Escala!$B$14,Escala!$C$14&amp;"",Escala!$C$15&amp;""))))))))</f>
        <v/>
      </c>
      <c r="Q81" s="5" t="str">
        <f>IF(I81="","",IF(OR(I81="Falta evaluar",I81="Revisar",I81="Revisar la escala"),I81,IF(P81="Revisar","Revisar",IF(COUNT(Escala!$B$16)&lt;1,"Revisar la escala",IF(IF(O81="",H81,O81)&lt;=Escala!$B$16,"Aceptable","No aceptable")))))</f>
        <v/>
      </c>
      <c r="R81" s="5" t="str">
        <f>IF(Q81="No aceptable",COUNTIF(Q$2:Q81,"No aceptable"),"")</f>
        <v/>
      </c>
    </row>
    <row r="82">
      <c r="H82" s="5" t="str">
        <f>IF(OR(F82="",G82=""),"",IFERROR(IF(MATCH(F82*1,Escala!$B$2:$B$6,0)+MATCH(G82*1,Escala!$B$7:$B$11,0)&gt;0,F82*G82,""),""))</f>
        <v/>
      </c>
      <c r="I82" s="5" t="str">
        <f>IF(COUNTA(A82:G82)+COUNTA(J82:N82)=0,"",IF(OR(F82="",G82=""),"Falta evaluar",IF(H82="","Revisar",IF(OR(COUNT(Escala!$B$12:$B$14)&lt;3,COUNTA(Escala!$C$12:$C$15)&lt;4),"Revisar la escala",IF(H82&lt;=Escala!$B$12,Escala!$C$12&amp;"",IF(H82&lt;=Escala!$B$13,Escala!$C$13&amp;"",IF(H82&lt;=Escala!$B$14,Escala!$C$14&amp;"",Escala!$C$15&amp;"")))))))</f>
        <v/>
      </c>
      <c r="O82" s="5" t="str">
        <f>IF(OR(M82="",N82=""),"",IFERROR(IF(MATCH(M82*1,Escala!$B$2:$B$6,0)+MATCH(N82*1,Escala!$B$7:$B$11,0)&gt;0,M82*N82,""),""))</f>
        <v/>
      </c>
      <c r="P82" s="5" t="str">
        <f>IF(COUNTA(A82:G82)+COUNTA(J82:N82)=0,"",IF(AND(M82="",N82=""),IF(J82="","","Falta evaluar"),IF(OR(M82="",N82=""),"Falta evaluar",IF(O82="","Revisar",IF(OR(COUNT(Escala!$B$12:$B$14)&lt;3,COUNTA(Escala!$C$12:$C$15)&lt;4),"Revisar la escala",IF(O82&lt;=Escala!$B$12,Escala!$C$12&amp;"",IF(O82&lt;=Escala!$B$13,Escala!$C$13&amp;"",IF(O82&lt;=Escala!$B$14,Escala!$C$14&amp;"",Escala!$C$15&amp;""))))))))</f>
        <v/>
      </c>
      <c r="Q82" s="5" t="str">
        <f>IF(I82="","",IF(OR(I82="Falta evaluar",I82="Revisar",I82="Revisar la escala"),I82,IF(P82="Revisar","Revisar",IF(COUNT(Escala!$B$16)&lt;1,"Revisar la escala",IF(IF(O82="",H82,O82)&lt;=Escala!$B$16,"Aceptable","No aceptable")))))</f>
        <v/>
      </c>
      <c r="R82" s="5" t="str">
        <f>IF(Q82="No aceptable",COUNTIF(Q$2:Q82,"No aceptable"),"")</f>
        <v/>
      </c>
    </row>
    <row r="83">
      <c r="H83" s="5" t="str">
        <f>IF(OR(F83="",G83=""),"",IFERROR(IF(MATCH(F83*1,Escala!$B$2:$B$6,0)+MATCH(G83*1,Escala!$B$7:$B$11,0)&gt;0,F83*G83,""),""))</f>
        <v/>
      </c>
      <c r="I83" s="5" t="str">
        <f>IF(COUNTA(A83:G83)+COUNTA(J83:N83)=0,"",IF(OR(F83="",G83=""),"Falta evaluar",IF(H83="","Revisar",IF(OR(COUNT(Escala!$B$12:$B$14)&lt;3,COUNTA(Escala!$C$12:$C$15)&lt;4),"Revisar la escala",IF(H83&lt;=Escala!$B$12,Escala!$C$12&amp;"",IF(H83&lt;=Escala!$B$13,Escala!$C$13&amp;"",IF(H83&lt;=Escala!$B$14,Escala!$C$14&amp;"",Escala!$C$15&amp;"")))))))</f>
        <v/>
      </c>
      <c r="O83" s="5" t="str">
        <f>IF(OR(M83="",N83=""),"",IFERROR(IF(MATCH(M83*1,Escala!$B$2:$B$6,0)+MATCH(N83*1,Escala!$B$7:$B$11,0)&gt;0,M83*N83,""),""))</f>
        <v/>
      </c>
      <c r="P83" s="5" t="str">
        <f>IF(COUNTA(A83:G83)+COUNTA(J83:N83)=0,"",IF(AND(M83="",N83=""),IF(J83="","","Falta evaluar"),IF(OR(M83="",N83=""),"Falta evaluar",IF(O83="","Revisar",IF(OR(COUNT(Escala!$B$12:$B$14)&lt;3,COUNTA(Escala!$C$12:$C$15)&lt;4),"Revisar la escala",IF(O83&lt;=Escala!$B$12,Escala!$C$12&amp;"",IF(O83&lt;=Escala!$B$13,Escala!$C$13&amp;"",IF(O83&lt;=Escala!$B$14,Escala!$C$14&amp;"",Escala!$C$15&amp;""))))))))</f>
        <v/>
      </c>
      <c r="Q83" s="5" t="str">
        <f>IF(I83="","",IF(OR(I83="Falta evaluar",I83="Revisar",I83="Revisar la escala"),I83,IF(P83="Revisar","Revisar",IF(COUNT(Escala!$B$16)&lt;1,"Revisar la escala",IF(IF(O83="",H83,O83)&lt;=Escala!$B$16,"Aceptable","No aceptable")))))</f>
        <v/>
      </c>
      <c r="R83" s="5" t="str">
        <f>IF(Q83="No aceptable",COUNTIF(Q$2:Q83,"No aceptable"),"")</f>
        <v/>
      </c>
    </row>
    <row r="84">
      <c r="H84" s="5" t="str">
        <f>IF(OR(F84="",G84=""),"",IFERROR(IF(MATCH(F84*1,Escala!$B$2:$B$6,0)+MATCH(G84*1,Escala!$B$7:$B$11,0)&gt;0,F84*G84,""),""))</f>
        <v/>
      </c>
      <c r="I84" s="5" t="str">
        <f>IF(COUNTA(A84:G84)+COUNTA(J84:N84)=0,"",IF(OR(F84="",G84=""),"Falta evaluar",IF(H84="","Revisar",IF(OR(COUNT(Escala!$B$12:$B$14)&lt;3,COUNTA(Escala!$C$12:$C$15)&lt;4),"Revisar la escala",IF(H84&lt;=Escala!$B$12,Escala!$C$12&amp;"",IF(H84&lt;=Escala!$B$13,Escala!$C$13&amp;"",IF(H84&lt;=Escala!$B$14,Escala!$C$14&amp;"",Escala!$C$15&amp;"")))))))</f>
        <v/>
      </c>
      <c r="O84" s="5" t="str">
        <f>IF(OR(M84="",N84=""),"",IFERROR(IF(MATCH(M84*1,Escala!$B$2:$B$6,0)+MATCH(N84*1,Escala!$B$7:$B$11,0)&gt;0,M84*N84,""),""))</f>
        <v/>
      </c>
      <c r="P84" s="5" t="str">
        <f>IF(COUNTA(A84:G84)+COUNTA(J84:N84)=0,"",IF(AND(M84="",N84=""),IF(J84="","","Falta evaluar"),IF(OR(M84="",N84=""),"Falta evaluar",IF(O84="","Revisar",IF(OR(COUNT(Escala!$B$12:$B$14)&lt;3,COUNTA(Escala!$C$12:$C$15)&lt;4),"Revisar la escala",IF(O84&lt;=Escala!$B$12,Escala!$C$12&amp;"",IF(O84&lt;=Escala!$B$13,Escala!$C$13&amp;"",IF(O84&lt;=Escala!$B$14,Escala!$C$14&amp;"",Escala!$C$15&amp;""))))))))</f>
        <v/>
      </c>
      <c r="Q84" s="5" t="str">
        <f>IF(I84="","",IF(OR(I84="Falta evaluar",I84="Revisar",I84="Revisar la escala"),I84,IF(P84="Revisar","Revisar",IF(COUNT(Escala!$B$16)&lt;1,"Revisar la escala",IF(IF(O84="",H84,O84)&lt;=Escala!$B$16,"Aceptable","No aceptable")))))</f>
        <v/>
      </c>
      <c r="R84" s="5" t="str">
        <f>IF(Q84="No aceptable",COUNTIF(Q$2:Q84,"No aceptable"),"")</f>
        <v/>
      </c>
    </row>
    <row r="85">
      <c r="H85" s="5" t="str">
        <f>IF(OR(F85="",G85=""),"",IFERROR(IF(MATCH(F85*1,Escala!$B$2:$B$6,0)+MATCH(G85*1,Escala!$B$7:$B$11,0)&gt;0,F85*G85,""),""))</f>
        <v/>
      </c>
      <c r="I85" s="5" t="str">
        <f>IF(COUNTA(A85:G85)+COUNTA(J85:N85)=0,"",IF(OR(F85="",G85=""),"Falta evaluar",IF(H85="","Revisar",IF(OR(COUNT(Escala!$B$12:$B$14)&lt;3,COUNTA(Escala!$C$12:$C$15)&lt;4),"Revisar la escala",IF(H85&lt;=Escala!$B$12,Escala!$C$12&amp;"",IF(H85&lt;=Escala!$B$13,Escala!$C$13&amp;"",IF(H85&lt;=Escala!$B$14,Escala!$C$14&amp;"",Escala!$C$15&amp;"")))))))</f>
        <v/>
      </c>
      <c r="O85" s="5" t="str">
        <f>IF(OR(M85="",N85=""),"",IFERROR(IF(MATCH(M85*1,Escala!$B$2:$B$6,0)+MATCH(N85*1,Escala!$B$7:$B$11,0)&gt;0,M85*N85,""),""))</f>
        <v/>
      </c>
      <c r="P85" s="5" t="str">
        <f>IF(COUNTA(A85:G85)+COUNTA(J85:N85)=0,"",IF(AND(M85="",N85=""),IF(J85="","","Falta evaluar"),IF(OR(M85="",N85=""),"Falta evaluar",IF(O85="","Revisar",IF(OR(COUNT(Escala!$B$12:$B$14)&lt;3,COUNTA(Escala!$C$12:$C$15)&lt;4),"Revisar la escala",IF(O85&lt;=Escala!$B$12,Escala!$C$12&amp;"",IF(O85&lt;=Escala!$B$13,Escala!$C$13&amp;"",IF(O85&lt;=Escala!$B$14,Escala!$C$14&amp;"",Escala!$C$15&amp;""))))))))</f>
        <v/>
      </c>
      <c r="Q85" s="5" t="str">
        <f>IF(I85="","",IF(OR(I85="Falta evaluar",I85="Revisar",I85="Revisar la escala"),I85,IF(P85="Revisar","Revisar",IF(COUNT(Escala!$B$16)&lt;1,"Revisar la escala",IF(IF(O85="",H85,O85)&lt;=Escala!$B$16,"Aceptable","No aceptable")))))</f>
        <v/>
      </c>
      <c r="R85" s="5" t="str">
        <f>IF(Q85="No aceptable",COUNTIF(Q$2:Q85,"No aceptable"),"")</f>
        <v/>
      </c>
    </row>
    <row r="86">
      <c r="H86" s="5" t="str">
        <f>IF(OR(F86="",G86=""),"",IFERROR(IF(MATCH(F86*1,Escala!$B$2:$B$6,0)+MATCH(G86*1,Escala!$B$7:$B$11,0)&gt;0,F86*G86,""),""))</f>
        <v/>
      </c>
      <c r="I86" s="5" t="str">
        <f>IF(COUNTA(A86:G86)+COUNTA(J86:N86)=0,"",IF(OR(F86="",G86=""),"Falta evaluar",IF(H86="","Revisar",IF(OR(COUNT(Escala!$B$12:$B$14)&lt;3,COUNTA(Escala!$C$12:$C$15)&lt;4),"Revisar la escala",IF(H86&lt;=Escala!$B$12,Escala!$C$12&amp;"",IF(H86&lt;=Escala!$B$13,Escala!$C$13&amp;"",IF(H86&lt;=Escala!$B$14,Escala!$C$14&amp;"",Escala!$C$15&amp;"")))))))</f>
        <v/>
      </c>
      <c r="O86" s="5" t="str">
        <f>IF(OR(M86="",N86=""),"",IFERROR(IF(MATCH(M86*1,Escala!$B$2:$B$6,0)+MATCH(N86*1,Escala!$B$7:$B$11,0)&gt;0,M86*N86,""),""))</f>
        <v/>
      </c>
      <c r="P86" s="5" t="str">
        <f>IF(COUNTA(A86:G86)+COUNTA(J86:N86)=0,"",IF(AND(M86="",N86=""),IF(J86="","","Falta evaluar"),IF(OR(M86="",N86=""),"Falta evaluar",IF(O86="","Revisar",IF(OR(COUNT(Escala!$B$12:$B$14)&lt;3,COUNTA(Escala!$C$12:$C$15)&lt;4),"Revisar la escala",IF(O86&lt;=Escala!$B$12,Escala!$C$12&amp;"",IF(O86&lt;=Escala!$B$13,Escala!$C$13&amp;"",IF(O86&lt;=Escala!$B$14,Escala!$C$14&amp;"",Escala!$C$15&amp;""))))))))</f>
        <v/>
      </c>
      <c r="Q86" s="5" t="str">
        <f>IF(I86="","",IF(OR(I86="Falta evaluar",I86="Revisar",I86="Revisar la escala"),I86,IF(P86="Revisar","Revisar",IF(COUNT(Escala!$B$16)&lt;1,"Revisar la escala",IF(IF(O86="",H86,O86)&lt;=Escala!$B$16,"Aceptable","No aceptable")))))</f>
        <v/>
      </c>
      <c r="R86" s="5" t="str">
        <f>IF(Q86="No aceptable",COUNTIF(Q$2:Q86,"No aceptable"),"")</f>
        <v/>
      </c>
    </row>
    <row r="87">
      <c r="H87" s="5" t="str">
        <f>IF(OR(F87="",G87=""),"",IFERROR(IF(MATCH(F87*1,Escala!$B$2:$B$6,0)+MATCH(G87*1,Escala!$B$7:$B$11,0)&gt;0,F87*G87,""),""))</f>
        <v/>
      </c>
      <c r="I87" s="5" t="str">
        <f>IF(COUNTA(A87:G87)+COUNTA(J87:N87)=0,"",IF(OR(F87="",G87=""),"Falta evaluar",IF(H87="","Revisar",IF(OR(COUNT(Escala!$B$12:$B$14)&lt;3,COUNTA(Escala!$C$12:$C$15)&lt;4),"Revisar la escala",IF(H87&lt;=Escala!$B$12,Escala!$C$12&amp;"",IF(H87&lt;=Escala!$B$13,Escala!$C$13&amp;"",IF(H87&lt;=Escala!$B$14,Escala!$C$14&amp;"",Escala!$C$15&amp;"")))))))</f>
        <v/>
      </c>
      <c r="O87" s="5" t="str">
        <f>IF(OR(M87="",N87=""),"",IFERROR(IF(MATCH(M87*1,Escala!$B$2:$B$6,0)+MATCH(N87*1,Escala!$B$7:$B$11,0)&gt;0,M87*N87,""),""))</f>
        <v/>
      </c>
      <c r="P87" s="5" t="str">
        <f>IF(COUNTA(A87:G87)+COUNTA(J87:N87)=0,"",IF(AND(M87="",N87=""),IF(J87="","","Falta evaluar"),IF(OR(M87="",N87=""),"Falta evaluar",IF(O87="","Revisar",IF(OR(COUNT(Escala!$B$12:$B$14)&lt;3,COUNTA(Escala!$C$12:$C$15)&lt;4),"Revisar la escala",IF(O87&lt;=Escala!$B$12,Escala!$C$12&amp;"",IF(O87&lt;=Escala!$B$13,Escala!$C$13&amp;"",IF(O87&lt;=Escala!$B$14,Escala!$C$14&amp;"",Escala!$C$15&amp;""))))))))</f>
        <v/>
      </c>
      <c r="Q87" s="5" t="str">
        <f>IF(I87="","",IF(OR(I87="Falta evaluar",I87="Revisar",I87="Revisar la escala"),I87,IF(P87="Revisar","Revisar",IF(COUNT(Escala!$B$16)&lt;1,"Revisar la escala",IF(IF(O87="",H87,O87)&lt;=Escala!$B$16,"Aceptable","No aceptable")))))</f>
        <v/>
      </c>
      <c r="R87" s="5" t="str">
        <f>IF(Q87="No aceptable",COUNTIF(Q$2:Q87,"No aceptable"),"")</f>
        <v/>
      </c>
    </row>
    <row r="88">
      <c r="H88" s="5" t="str">
        <f>IF(OR(F88="",G88=""),"",IFERROR(IF(MATCH(F88*1,Escala!$B$2:$B$6,0)+MATCH(G88*1,Escala!$B$7:$B$11,0)&gt;0,F88*G88,""),""))</f>
        <v/>
      </c>
      <c r="I88" s="5" t="str">
        <f>IF(COUNTA(A88:G88)+COUNTA(J88:N88)=0,"",IF(OR(F88="",G88=""),"Falta evaluar",IF(H88="","Revisar",IF(OR(COUNT(Escala!$B$12:$B$14)&lt;3,COUNTA(Escala!$C$12:$C$15)&lt;4),"Revisar la escala",IF(H88&lt;=Escala!$B$12,Escala!$C$12&amp;"",IF(H88&lt;=Escala!$B$13,Escala!$C$13&amp;"",IF(H88&lt;=Escala!$B$14,Escala!$C$14&amp;"",Escala!$C$15&amp;"")))))))</f>
        <v/>
      </c>
      <c r="O88" s="5" t="str">
        <f>IF(OR(M88="",N88=""),"",IFERROR(IF(MATCH(M88*1,Escala!$B$2:$B$6,0)+MATCH(N88*1,Escala!$B$7:$B$11,0)&gt;0,M88*N88,""),""))</f>
        <v/>
      </c>
      <c r="P88" s="5" t="str">
        <f>IF(COUNTA(A88:G88)+COUNTA(J88:N88)=0,"",IF(AND(M88="",N88=""),IF(J88="","","Falta evaluar"),IF(OR(M88="",N88=""),"Falta evaluar",IF(O88="","Revisar",IF(OR(COUNT(Escala!$B$12:$B$14)&lt;3,COUNTA(Escala!$C$12:$C$15)&lt;4),"Revisar la escala",IF(O88&lt;=Escala!$B$12,Escala!$C$12&amp;"",IF(O88&lt;=Escala!$B$13,Escala!$C$13&amp;"",IF(O88&lt;=Escala!$B$14,Escala!$C$14&amp;"",Escala!$C$15&amp;""))))))))</f>
        <v/>
      </c>
      <c r="Q88" s="5" t="str">
        <f>IF(I88="","",IF(OR(I88="Falta evaluar",I88="Revisar",I88="Revisar la escala"),I88,IF(P88="Revisar","Revisar",IF(COUNT(Escala!$B$16)&lt;1,"Revisar la escala",IF(IF(O88="",H88,O88)&lt;=Escala!$B$16,"Aceptable","No aceptable")))))</f>
        <v/>
      </c>
      <c r="R88" s="5" t="str">
        <f>IF(Q88="No aceptable",COUNTIF(Q$2:Q88,"No aceptable"),"")</f>
        <v/>
      </c>
    </row>
    <row r="89">
      <c r="H89" s="5" t="str">
        <f>IF(OR(F89="",G89=""),"",IFERROR(IF(MATCH(F89*1,Escala!$B$2:$B$6,0)+MATCH(G89*1,Escala!$B$7:$B$11,0)&gt;0,F89*G89,""),""))</f>
        <v/>
      </c>
      <c r="I89" s="5" t="str">
        <f>IF(COUNTA(A89:G89)+COUNTA(J89:N89)=0,"",IF(OR(F89="",G89=""),"Falta evaluar",IF(H89="","Revisar",IF(OR(COUNT(Escala!$B$12:$B$14)&lt;3,COUNTA(Escala!$C$12:$C$15)&lt;4),"Revisar la escala",IF(H89&lt;=Escala!$B$12,Escala!$C$12&amp;"",IF(H89&lt;=Escala!$B$13,Escala!$C$13&amp;"",IF(H89&lt;=Escala!$B$14,Escala!$C$14&amp;"",Escala!$C$15&amp;"")))))))</f>
        <v/>
      </c>
      <c r="O89" s="5" t="str">
        <f>IF(OR(M89="",N89=""),"",IFERROR(IF(MATCH(M89*1,Escala!$B$2:$B$6,0)+MATCH(N89*1,Escala!$B$7:$B$11,0)&gt;0,M89*N89,""),""))</f>
        <v/>
      </c>
      <c r="P89" s="5" t="str">
        <f>IF(COUNTA(A89:G89)+COUNTA(J89:N89)=0,"",IF(AND(M89="",N89=""),IF(J89="","","Falta evaluar"),IF(OR(M89="",N89=""),"Falta evaluar",IF(O89="","Revisar",IF(OR(COUNT(Escala!$B$12:$B$14)&lt;3,COUNTA(Escala!$C$12:$C$15)&lt;4),"Revisar la escala",IF(O89&lt;=Escala!$B$12,Escala!$C$12&amp;"",IF(O89&lt;=Escala!$B$13,Escala!$C$13&amp;"",IF(O89&lt;=Escala!$B$14,Escala!$C$14&amp;"",Escala!$C$15&amp;""))))))))</f>
        <v/>
      </c>
      <c r="Q89" s="5" t="str">
        <f>IF(I89="","",IF(OR(I89="Falta evaluar",I89="Revisar",I89="Revisar la escala"),I89,IF(P89="Revisar","Revisar",IF(COUNT(Escala!$B$16)&lt;1,"Revisar la escala",IF(IF(O89="",H89,O89)&lt;=Escala!$B$16,"Aceptable","No aceptable")))))</f>
        <v/>
      </c>
      <c r="R89" s="5" t="str">
        <f>IF(Q89="No aceptable",COUNTIF(Q$2:Q89,"No aceptable"),"")</f>
        <v/>
      </c>
    </row>
    <row r="90">
      <c r="H90" s="5" t="str">
        <f>IF(OR(F90="",G90=""),"",IFERROR(IF(MATCH(F90*1,Escala!$B$2:$B$6,0)+MATCH(G90*1,Escala!$B$7:$B$11,0)&gt;0,F90*G90,""),""))</f>
        <v/>
      </c>
      <c r="I90" s="5" t="str">
        <f>IF(COUNTA(A90:G90)+COUNTA(J90:N90)=0,"",IF(OR(F90="",G90=""),"Falta evaluar",IF(H90="","Revisar",IF(OR(COUNT(Escala!$B$12:$B$14)&lt;3,COUNTA(Escala!$C$12:$C$15)&lt;4),"Revisar la escala",IF(H90&lt;=Escala!$B$12,Escala!$C$12&amp;"",IF(H90&lt;=Escala!$B$13,Escala!$C$13&amp;"",IF(H90&lt;=Escala!$B$14,Escala!$C$14&amp;"",Escala!$C$15&amp;"")))))))</f>
        <v/>
      </c>
      <c r="O90" s="5" t="str">
        <f>IF(OR(M90="",N90=""),"",IFERROR(IF(MATCH(M90*1,Escala!$B$2:$B$6,0)+MATCH(N90*1,Escala!$B$7:$B$11,0)&gt;0,M90*N90,""),""))</f>
        <v/>
      </c>
      <c r="P90" s="5" t="str">
        <f>IF(COUNTA(A90:G90)+COUNTA(J90:N90)=0,"",IF(AND(M90="",N90=""),IF(J90="","","Falta evaluar"),IF(OR(M90="",N90=""),"Falta evaluar",IF(O90="","Revisar",IF(OR(COUNT(Escala!$B$12:$B$14)&lt;3,COUNTA(Escala!$C$12:$C$15)&lt;4),"Revisar la escala",IF(O90&lt;=Escala!$B$12,Escala!$C$12&amp;"",IF(O90&lt;=Escala!$B$13,Escala!$C$13&amp;"",IF(O90&lt;=Escala!$B$14,Escala!$C$14&amp;"",Escala!$C$15&amp;""))))))))</f>
        <v/>
      </c>
      <c r="Q90" s="5" t="str">
        <f>IF(I90="","",IF(OR(I90="Falta evaluar",I90="Revisar",I90="Revisar la escala"),I90,IF(P90="Revisar","Revisar",IF(COUNT(Escala!$B$16)&lt;1,"Revisar la escala",IF(IF(O90="",H90,O90)&lt;=Escala!$B$16,"Aceptable","No aceptable")))))</f>
        <v/>
      </c>
      <c r="R90" s="5" t="str">
        <f>IF(Q90="No aceptable",COUNTIF(Q$2:Q90,"No aceptable"),"")</f>
        <v/>
      </c>
    </row>
    <row r="91">
      <c r="H91" s="5" t="str">
        <f>IF(OR(F91="",G91=""),"",IFERROR(IF(MATCH(F91*1,Escala!$B$2:$B$6,0)+MATCH(G91*1,Escala!$B$7:$B$11,0)&gt;0,F91*G91,""),""))</f>
        <v/>
      </c>
      <c r="I91" s="5" t="str">
        <f>IF(COUNTA(A91:G91)+COUNTA(J91:N91)=0,"",IF(OR(F91="",G91=""),"Falta evaluar",IF(H91="","Revisar",IF(OR(COUNT(Escala!$B$12:$B$14)&lt;3,COUNTA(Escala!$C$12:$C$15)&lt;4),"Revisar la escala",IF(H91&lt;=Escala!$B$12,Escala!$C$12&amp;"",IF(H91&lt;=Escala!$B$13,Escala!$C$13&amp;"",IF(H91&lt;=Escala!$B$14,Escala!$C$14&amp;"",Escala!$C$15&amp;"")))))))</f>
        <v/>
      </c>
      <c r="O91" s="5" t="str">
        <f>IF(OR(M91="",N91=""),"",IFERROR(IF(MATCH(M91*1,Escala!$B$2:$B$6,0)+MATCH(N91*1,Escala!$B$7:$B$11,0)&gt;0,M91*N91,""),""))</f>
        <v/>
      </c>
      <c r="P91" s="5" t="str">
        <f>IF(COUNTA(A91:G91)+COUNTA(J91:N91)=0,"",IF(AND(M91="",N91=""),IF(J91="","","Falta evaluar"),IF(OR(M91="",N91=""),"Falta evaluar",IF(O91="","Revisar",IF(OR(COUNT(Escala!$B$12:$B$14)&lt;3,COUNTA(Escala!$C$12:$C$15)&lt;4),"Revisar la escala",IF(O91&lt;=Escala!$B$12,Escala!$C$12&amp;"",IF(O91&lt;=Escala!$B$13,Escala!$C$13&amp;"",IF(O91&lt;=Escala!$B$14,Escala!$C$14&amp;"",Escala!$C$15&amp;""))))))))</f>
        <v/>
      </c>
      <c r="Q91" s="5" t="str">
        <f>IF(I91="","",IF(OR(I91="Falta evaluar",I91="Revisar",I91="Revisar la escala"),I91,IF(P91="Revisar","Revisar",IF(COUNT(Escala!$B$16)&lt;1,"Revisar la escala",IF(IF(O91="",H91,O91)&lt;=Escala!$B$16,"Aceptable","No aceptable")))))</f>
        <v/>
      </c>
      <c r="R91" s="5" t="str">
        <f>IF(Q91="No aceptable",COUNTIF(Q$2:Q91,"No aceptable"),"")</f>
        <v/>
      </c>
    </row>
    <row r="92">
      <c r="H92" s="5" t="str">
        <f>IF(OR(F92="",G92=""),"",IFERROR(IF(MATCH(F92*1,Escala!$B$2:$B$6,0)+MATCH(G92*1,Escala!$B$7:$B$11,0)&gt;0,F92*G92,""),""))</f>
        <v/>
      </c>
      <c r="I92" s="5" t="str">
        <f>IF(COUNTA(A92:G92)+COUNTA(J92:N92)=0,"",IF(OR(F92="",G92=""),"Falta evaluar",IF(H92="","Revisar",IF(OR(COUNT(Escala!$B$12:$B$14)&lt;3,COUNTA(Escala!$C$12:$C$15)&lt;4),"Revisar la escala",IF(H92&lt;=Escala!$B$12,Escala!$C$12&amp;"",IF(H92&lt;=Escala!$B$13,Escala!$C$13&amp;"",IF(H92&lt;=Escala!$B$14,Escala!$C$14&amp;"",Escala!$C$15&amp;"")))))))</f>
        <v/>
      </c>
      <c r="O92" s="5" t="str">
        <f>IF(OR(M92="",N92=""),"",IFERROR(IF(MATCH(M92*1,Escala!$B$2:$B$6,0)+MATCH(N92*1,Escala!$B$7:$B$11,0)&gt;0,M92*N92,""),""))</f>
        <v/>
      </c>
      <c r="P92" s="5" t="str">
        <f>IF(COUNTA(A92:G92)+COUNTA(J92:N92)=0,"",IF(AND(M92="",N92=""),IF(J92="","","Falta evaluar"),IF(OR(M92="",N92=""),"Falta evaluar",IF(O92="","Revisar",IF(OR(COUNT(Escala!$B$12:$B$14)&lt;3,COUNTA(Escala!$C$12:$C$15)&lt;4),"Revisar la escala",IF(O92&lt;=Escala!$B$12,Escala!$C$12&amp;"",IF(O92&lt;=Escala!$B$13,Escala!$C$13&amp;"",IF(O92&lt;=Escala!$B$14,Escala!$C$14&amp;"",Escala!$C$15&amp;""))))))))</f>
        <v/>
      </c>
      <c r="Q92" s="5" t="str">
        <f>IF(I92="","",IF(OR(I92="Falta evaluar",I92="Revisar",I92="Revisar la escala"),I92,IF(P92="Revisar","Revisar",IF(COUNT(Escala!$B$16)&lt;1,"Revisar la escala",IF(IF(O92="",H92,O92)&lt;=Escala!$B$16,"Aceptable","No aceptable")))))</f>
        <v/>
      </c>
      <c r="R92" s="5" t="str">
        <f>IF(Q92="No aceptable",COUNTIF(Q$2:Q92,"No aceptable"),"")</f>
        <v/>
      </c>
    </row>
    <row r="93">
      <c r="H93" s="5" t="str">
        <f>IF(OR(F93="",G93=""),"",IFERROR(IF(MATCH(F93*1,Escala!$B$2:$B$6,0)+MATCH(G93*1,Escala!$B$7:$B$11,0)&gt;0,F93*G93,""),""))</f>
        <v/>
      </c>
      <c r="I93" s="5" t="str">
        <f>IF(COUNTA(A93:G93)+COUNTA(J93:N93)=0,"",IF(OR(F93="",G93=""),"Falta evaluar",IF(H93="","Revisar",IF(OR(COUNT(Escala!$B$12:$B$14)&lt;3,COUNTA(Escala!$C$12:$C$15)&lt;4),"Revisar la escala",IF(H93&lt;=Escala!$B$12,Escala!$C$12&amp;"",IF(H93&lt;=Escala!$B$13,Escala!$C$13&amp;"",IF(H93&lt;=Escala!$B$14,Escala!$C$14&amp;"",Escala!$C$15&amp;"")))))))</f>
        <v/>
      </c>
      <c r="O93" s="5" t="str">
        <f>IF(OR(M93="",N93=""),"",IFERROR(IF(MATCH(M93*1,Escala!$B$2:$B$6,0)+MATCH(N93*1,Escala!$B$7:$B$11,0)&gt;0,M93*N93,""),""))</f>
        <v/>
      </c>
      <c r="P93" s="5" t="str">
        <f>IF(COUNTA(A93:G93)+COUNTA(J93:N93)=0,"",IF(AND(M93="",N93=""),IF(J93="","","Falta evaluar"),IF(OR(M93="",N93=""),"Falta evaluar",IF(O93="","Revisar",IF(OR(COUNT(Escala!$B$12:$B$14)&lt;3,COUNTA(Escala!$C$12:$C$15)&lt;4),"Revisar la escala",IF(O93&lt;=Escala!$B$12,Escala!$C$12&amp;"",IF(O93&lt;=Escala!$B$13,Escala!$C$13&amp;"",IF(O93&lt;=Escala!$B$14,Escala!$C$14&amp;"",Escala!$C$15&amp;""))))))))</f>
        <v/>
      </c>
      <c r="Q93" s="5" t="str">
        <f>IF(I93="","",IF(OR(I93="Falta evaluar",I93="Revisar",I93="Revisar la escala"),I93,IF(P93="Revisar","Revisar",IF(COUNT(Escala!$B$16)&lt;1,"Revisar la escala",IF(IF(O93="",H93,O93)&lt;=Escala!$B$16,"Aceptable","No aceptable")))))</f>
        <v/>
      </c>
      <c r="R93" s="5" t="str">
        <f>IF(Q93="No aceptable",COUNTIF(Q$2:Q93,"No aceptable"),"")</f>
        <v/>
      </c>
    </row>
    <row r="94">
      <c r="H94" s="5" t="str">
        <f>IF(OR(F94="",G94=""),"",IFERROR(IF(MATCH(F94*1,Escala!$B$2:$B$6,0)+MATCH(G94*1,Escala!$B$7:$B$11,0)&gt;0,F94*G94,""),""))</f>
        <v/>
      </c>
      <c r="I94" s="5" t="str">
        <f>IF(COUNTA(A94:G94)+COUNTA(J94:N94)=0,"",IF(OR(F94="",G94=""),"Falta evaluar",IF(H94="","Revisar",IF(OR(COUNT(Escala!$B$12:$B$14)&lt;3,COUNTA(Escala!$C$12:$C$15)&lt;4),"Revisar la escala",IF(H94&lt;=Escala!$B$12,Escala!$C$12&amp;"",IF(H94&lt;=Escala!$B$13,Escala!$C$13&amp;"",IF(H94&lt;=Escala!$B$14,Escala!$C$14&amp;"",Escala!$C$15&amp;"")))))))</f>
        <v/>
      </c>
      <c r="O94" s="5" t="str">
        <f>IF(OR(M94="",N94=""),"",IFERROR(IF(MATCH(M94*1,Escala!$B$2:$B$6,0)+MATCH(N94*1,Escala!$B$7:$B$11,0)&gt;0,M94*N94,""),""))</f>
        <v/>
      </c>
      <c r="P94" s="5" t="str">
        <f>IF(COUNTA(A94:G94)+COUNTA(J94:N94)=0,"",IF(AND(M94="",N94=""),IF(J94="","","Falta evaluar"),IF(OR(M94="",N94=""),"Falta evaluar",IF(O94="","Revisar",IF(OR(COUNT(Escala!$B$12:$B$14)&lt;3,COUNTA(Escala!$C$12:$C$15)&lt;4),"Revisar la escala",IF(O94&lt;=Escala!$B$12,Escala!$C$12&amp;"",IF(O94&lt;=Escala!$B$13,Escala!$C$13&amp;"",IF(O94&lt;=Escala!$B$14,Escala!$C$14&amp;"",Escala!$C$15&amp;""))))))))</f>
        <v/>
      </c>
      <c r="Q94" s="5" t="str">
        <f>IF(I94="","",IF(OR(I94="Falta evaluar",I94="Revisar",I94="Revisar la escala"),I94,IF(P94="Revisar","Revisar",IF(COUNT(Escala!$B$16)&lt;1,"Revisar la escala",IF(IF(O94="",H94,O94)&lt;=Escala!$B$16,"Aceptable","No aceptable")))))</f>
        <v/>
      </c>
      <c r="R94" s="5" t="str">
        <f>IF(Q94="No aceptable",COUNTIF(Q$2:Q94,"No aceptable"),"")</f>
        <v/>
      </c>
    </row>
    <row r="95">
      <c r="H95" s="5" t="str">
        <f>IF(OR(F95="",G95=""),"",IFERROR(IF(MATCH(F95*1,Escala!$B$2:$B$6,0)+MATCH(G95*1,Escala!$B$7:$B$11,0)&gt;0,F95*G95,""),""))</f>
        <v/>
      </c>
      <c r="I95" s="5" t="str">
        <f>IF(COUNTA(A95:G95)+COUNTA(J95:N95)=0,"",IF(OR(F95="",G95=""),"Falta evaluar",IF(H95="","Revisar",IF(OR(COUNT(Escala!$B$12:$B$14)&lt;3,COUNTA(Escala!$C$12:$C$15)&lt;4),"Revisar la escala",IF(H95&lt;=Escala!$B$12,Escala!$C$12&amp;"",IF(H95&lt;=Escala!$B$13,Escala!$C$13&amp;"",IF(H95&lt;=Escala!$B$14,Escala!$C$14&amp;"",Escala!$C$15&amp;"")))))))</f>
        <v/>
      </c>
      <c r="O95" s="5" t="str">
        <f>IF(OR(M95="",N95=""),"",IFERROR(IF(MATCH(M95*1,Escala!$B$2:$B$6,0)+MATCH(N95*1,Escala!$B$7:$B$11,0)&gt;0,M95*N95,""),""))</f>
        <v/>
      </c>
      <c r="P95" s="5" t="str">
        <f>IF(COUNTA(A95:G95)+COUNTA(J95:N95)=0,"",IF(AND(M95="",N95=""),IF(J95="","","Falta evaluar"),IF(OR(M95="",N95=""),"Falta evaluar",IF(O95="","Revisar",IF(OR(COUNT(Escala!$B$12:$B$14)&lt;3,COUNTA(Escala!$C$12:$C$15)&lt;4),"Revisar la escala",IF(O95&lt;=Escala!$B$12,Escala!$C$12&amp;"",IF(O95&lt;=Escala!$B$13,Escala!$C$13&amp;"",IF(O95&lt;=Escala!$B$14,Escala!$C$14&amp;"",Escala!$C$15&amp;""))))))))</f>
        <v/>
      </c>
      <c r="Q95" s="5" t="str">
        <f>IF(I95="","",IF(OR(I95="Falta evaluar",I95="Revisar",I95="Revisar la escala"),I95,IF(P95="Revisar","Revisar",IF(COUNT(Escala!$B$16)&lt;1,"Revisar la escala",IF(IF(O95="",H95,O95)&lt;=Escala!$B$16,"Aceptable","No aceptable")))))</f>
        <v/>
      </c>
      <c r="R95" s="5" t="str">
        <f>IF(Q95="No aceptable",COUNTIF(Q$2:Q95,"No aceptable"),"")</f>
        <v/>
      </c>
    </row>
    <row r="96">
      <c r="H96" s="5" t="str">
        <f>IF(OR(F96="",G96=""),"",IFERROR(IF(MATCH(F96*1,Escala!$B$2:$B$6,0)+MATCH(G96*1,Escala!$B$7:$B$11,0)&gt;0,F96*G96,""),""))</f>
        <v/>
      </c>
      <c r="I96" s="5" t="str">
        <f>IF(COUNTA(A96:G96)+COUNTA(J96:N96)=0,"",IF(OR(F96="",G96=""),"Falta evaluar",IF(H96="","Revisar",IF(OR(COUNT(Escala!$B$12:$B$14)&lt;3,COUNTA(Escala!$C$12:$C$15)&lt;4),"Revisar la escala",IF(H96&lt;=Escala!$B$12,Escala!$C$12&amp;"",IF(H96&lt;=Escala!$B$13,Escala!$C$13&amp;"",IF(H96&lt;=Escala!$B$14,Escala!$C$14&amp;"",Escala!$C$15&amp;"")))))))</f>
        <v/>
      </c>
      <c r="O96" s="5" t="str">
        <f>IF(OR(M96="",N96=""),"",IFERROR(IF(MATCH(M96*1,Escala!$B$2:$B$6,0)+MATCH(N96*1,Escala!$B$7:$B$11,0)&gt;0,M96*N96,""),""))</f>
        <v/>
      </c>
      <c r="P96" s="5" t="str">
        <f>IF(COUNTA(A96:G96)+COUNTA(J96:N96)=0,"",IF(AND(M96="",N96=""),IF(J96="","","Falta evaluar"),IF(OR(M96="",N96=""),"Falta evaluar",IF(O96="","Revisar",IF(OR(COUNT(Escala!$B$12:$B$14)&lt;3,COUNTA(Escala!$C$12:$C$15)&lt;4),"Revisar la escala",IF(O96&lt;=Escala!$B$12,Escala!$C$12&amp;"",IF(O96&lt;=Escala!$B$13,Escala!$C$13&amp;"",IF(O96&lt;=Escala!$B$14,Escala!$C$14&amp;"",Escala!$C$15&amp;""))))))))</f>
        <v/>
      </c>
      <c r="Q96" s="5" t="str">
        <f>IF(I96="","",IF(OR(I96="Falta evaluar",I96="Revisar",I96="Revisar la escala"),I96,IF(P96="Revisar","Revisar",IF(COUNT(Escala!$B$16)&lt;1,"Revisar la escala",IF(IF(O96="",H96,O96)&lt;=Escala!$B$16,"Aceptable","No aceptable")))))</f>
        <v/>
      </c>
      <c r="R96" s="5" t="str">
        <f>IF(Q96="No aceptable",COUNTIF(Q$2:Q96,"No aceptable"),"")</f>
        <v/>
      </c>
    </row>
    <row r="97">
      <c r="H97" s="5" t="str">
        <f>IF(OR(F97="",G97=""),"",IFERROR(IF(MATCH(F97*1,Escala!$B$2:$B$6,0)+MATCH(G97*1,Escala!$B$7:$B$11,0)&gt;0,F97*G97,""),""))</f>
        <v/>
      </c>
      <c r="I97" s="5" t="str">
        <f>IF(COUNTA(A97:G97)+COUNTA(J97:N97)=0,"",IF(OR(F97="",G97=""),"Falta evaluar",IF(H97="","Revisar",IF(OR(COUNT(Escala!$B$12:$B$14)&lt;3,COUNTA(Escala!$C$12:$C$15)&lt;4),"Revisar la escala",IF(H97&lt;=Escala!$B$12,Escala!$C$12&amp;"",IF(H97&lt;=Escala!$B$13,Escala!$C$13&amp;"",IF(H97&lt;=Escala!$B$14,Escala!$C$14&amp;"",Escala!$C$15&amp;"")))))))</f>
        <v/>
      </c>
      <c r="O97" s="5" t="str">
        <f>IF(OR(M97="",N97=""),"",IFERROR(IF(MATCH(M97*1,Escala!$B$2:$B$6,0)+MATCH(N97*1,Escala!$B$7:$B$11,0)&gt;0,M97*N97,""),""))</f>
        <v/>
      </c>
      <c r="P97" s="5" t="str">
        <f>IF(COUNTA(A97:G97)+COUNTA(J97:N97)=0,"",IF(AND(M97="",N97=""),IF(J97="","","Falta evaluar"),IF(OR(M97="",N97=""),"Falta evaluar",IF(O97="","Revisar",IF(OR(COUNT(Escala!$B$12:$B$14)&lt;3,COUNTA(Escala!$C$12:$C$15)&lt;4),"Revisar la escala",IF(O97&lt;=Escala!$B$12,Escala!$C$12&amp;"",IF(O97&lt;=Escala!$B$13,Escala!$C$13&amp;"",IF(O97&lt;=Escala!$B$14,Escala!$C$14&amp;"",Escala!$C$15&amp;""))))))))</f>
        <v/>
      </c>
      <c r="Q97" s="5" t="str">
        <f>IF(I97="","",IF(OR(I97="Falta evaluar",I97="Revisar",I97="Revisar la escala"),I97,IF(P97="Revisar","Revisar",IF(COUNT(Escala!$B$16)&lt;1,"Revisar la escala",IF(IF(O97="",H97,O97)&lt;=Escala!$B$16,"Aceptable","No aceptable")))))</f>
        <v/>
      </c>
      <c r="R97" s="5" t="str">
        <f>IF(Q97="No aceptable",COUNTIF(Q$2:Q97,"No aceptable"),"")</f>
        <v/>
      </c>
    </row>
    <row r="98">
      <c r="H98" s="5" t="str">
        <f>IF(OR(F98="",G98=""),"",IFERROR(IF(MATCH(F98*1,Escala!$B$2:$B$6,0)+MATCH(G98*1,Escala!$B$7:$B$11,0)&gt;0,F98*G98,""),""))</f>
        <v/>
      </c>
      <c r="I98" s="5" t="str">
        <f>IF(COUNTA(A98:G98)+COUNTA(J98:N98)=0,"",IF(OR(F98="",G98=""),"Falta evaluar",IF(H98="","Revisar",IF(OR(COUNT(Escala!$B$12:$B$14)&lt;3,COUNTA(Escala!$C$12:$C$15)&lt;4),"Revisar la escala",IF(H98&lt;=Escala!$B$12,Escala!$C$12&amp;"",IF(H98&lt;=Escala!$B$13,Escala!$C$13&amp;"",IF(H98&lt;=Escala!$B$14,Escala!$C$14&amp;"",Escala!$C$15&amp;"")))))))</f>
        <v/>
      </c>
      <c r="O98" s="5" t="str">
        <f>IF(OR(M98="",N98=""),"",IFERROR(IF(MATCH(M98*1,Escala!$B$2:$B$6,0)+MATCH(N98*1,Escala!$B$7:$B$11,0)&gt;0,M98*N98,""),""))</f>
        <v/>
      </c>
      <c r="P98" s="5" t="str">
        <f>IF(COUNTA(A98:G98)+COUNTA(J98:N98)=0,"",IF(AND(M98="",N98=""),IF(J98="","","Falta evaluar"),IF(OR(M98="",N98=""),"Falta evaluar",IF(O98="","Revisar",IF(OR(COUNT(Escala!$B$12:$B$14)&lt;3,COUNTA(Escala!$C$12:$C$15)&lt;4),"Revisar la escala",IF(O98&lt;=Escala!$B$12,Escala!$C$12&amp;"",IF(O98&lt;=Escala!$B$13,Escala!$C$13&amp;"",IF(O98&lt;=Escala!$B$14,Escala!$C$14&amp;"",Escala!$C$15&amp;""))))))))</f>
        <v/>
      </c>
      <c r="Q98" s="5" t="str">
        <f>IF(I98="","",IF(OR(I98="Falta evaluar",I98="Revisar",I98="Revisar la escala"),I98,IF(P98="Revisar","Revisar",IF(COUNT(Escala!$B$16)&lt;1,"Revisar la escala",IF(IF(O98="",H98,O98)&lt;=Escala!$B$16,"Aceptable","No aceptable")))))</f>
        <v/>
      </c>
      <c r="R98" s="5" t="str">
        <f>IF(Q98="No aceptable",COUNTIF(Q$2:Q98,"No aceptable"),"")</f>
        <v/>
      </c>
    </row>
    <row r="99">
      <c r="H99" s="5" t="str">
        <f>IF(OR(F99="",G99=""),"",IFERROR(IF(MATCH(F99*1,Escala!$B$2:$B$6,0)+MATCH(G99*1,Escala!$B$7:$B$11,0)&gt;0,F99*G99,""),""))</f>
        <v/>
      </c>
      <c r="I99" s="5" t="str">
        <f>IF(COUNTA(A99:G99)+COUNTA(J99:N99)=0,"",IF(OR(F99="",G99=""),"Falta evaluar",IF(H99="","Revisar",IF(OR(COUNT(Escala!$B$12:$B$14)&lt;3,COUNTA(Escala!$C$12:$C$15)&lt;4),"Revisar la escala",IF(H99&lt;=Escala!$B$12,Escala!$C$12&amp;"",IF(H99&lt;=Escala!$B$13,Escala!$C$13&amp;"",IF(H99&lt;=Escala!$B$14,Escala!$C$14&amp;"",Escala!$C$15&amp;"")))))))</f>
        <v/>
      </c>
      <c r="O99" s="5" t="str">
        <f>IF(OR(M99="",N99=""),"",IFERROR(IF(MATCH(M99*1,Escala!$B$2:$B$6,0)+MATCH(N99*1,Escala!$B$7:$B$11,0)&gt;0,M99*N99,""),""))</f>
        <v/>
      </c>
      <c r="P99" s="5" t="str">
        <f>IF(COUNTA(A99:G99)+COUNTA(J99:N99)=0,"",IF(AND(M99="",N99=""),IF(J99="","","Falta evaluar"),IF(OR(M99="",N99=""),"Falta evaluar",IF(O99="","Revisar",IF(OR(COUNT(Escala!$B$12:$B$14)&lt;3,COUNTA(Escala!$C$12:$C$15)&lt;4),"Revisar la escala",IF(O99&lt;=Escala!$B$12,Escala!$C$12&amp;"",IF(O99&lt;=Escala!$B$13,Escala!$C$13&amp;"",IF(O99&lt;=Escala!$B$14,Escala!$C$14&amp;"",Escala!$C$15&amp;""))))))))</f>
        <v/>
      </c>
      <c r="Q99" s="5" t="str">
        <f>IF(I99="","",IF(OR(I99="Falta evaluar",I99="Revisar",I99="Revisar la escala"),I99,IF(P99="Revisar","Revisar",IF(COUNT(Escala!$B$16)&lt;1,"Revisar la escala",IF(IF(O99="",H99,O99)&lt;=Escala!$B$16,"Aceptable","No aceptable")))))</f>
        <v/>
      </c>
      <c r="R99" s="5" t="str">
        <f>IF(Q99="No aceptable",COUNTIF(Q$2:Q99,"No aceptable"),"")</f>
        <v/>
      </c>
    </row>
    <row r="100">
      <c r="H100" s="5" t="str">
        <f>IF(OR(F100="",G100=""),"",IFERROR(IF(MATCH(F100*1,Escala!$B$2:$B$6,0)+MATCH(G100*1,Escala!$B$7:$B$11,0)&gt;0,F100*G100,""),""))</f>
        <v/>
      </c>
      <c r="I100" s="5" t="str">
        <f>IF(COUNTA(A100:G100)+COUNTA(J100:N100)=0,"",IF(OR(F100="",G100=""),"Falta evaluar",IF(H100="","Revisar",IF(OR(COUNT(Escala!$B$12:$B$14)&lt;3,COUNTA(Escala!$C$12:$C$15)&lt;4),"Revisar la escala",IF(H100&lt;=Escala!$B$12,Escala!$C$12&amp;"",IF(H100&lt;=Escala!$B$13,Escala!$C$13&amp;"",IF(H100&lt;=Escala!$B$14,Escala!$C$14&amp;"",Escala!$C$15&amp;"")))))))</f>
        <v/>
      </c>
      <c r="O100" s="5" t="str">
        <f>IF(OR(M100="",N100=""),"",IFERROR(IF(MATCH(M100*1,Escala!$B$2:$B$6,0)+MATCH(N100*1,Escala!$B$7:$B$11,0)&gt;0,M100*N100,""),""))</f>
        <v/>
      </c>
      <c r="P100" s="5" t="str">
        <f>IF(COUNTA(A100:G100)+COUNTA(J100:N100)=0,"",IF(AND(M100="",N100=""),IF(J100="","","Falta evaluar"),IF(OR(M100="",N100=""),"Falta evaluar",IF(O100="","Revisar",IF(OR(COUNT(Escala!$B$12:$B$14)&lt;3,COUNTA(Escala!$C$12:$C$15)&lt;4),"Revisar la escala",IF(O100&lt;=Escala!$B$12,Escala!$C$12&amp;"",IF(O100&lt;=Escala!$B$13,Escala!$C$13&amp;"",IF(O100&lt;=Escala!$B$14,Escala!$C$14&amp;"",Escala!$C$15&amp;""))))))))</f>
        <v/>
      </c>
      <c r="Q100" s="5" t="str">
        <f>IF(I100="","",IF(OR(I100="Falta evaluar",I100="Revisar",I100="Revisar la escala"),I100,IF(P100="Revisar","Revisar",IF(COUNT(Escala!$B$16)&lt;1,"Revisar la escala",IF(IF(O100="",H100,O100)&lt;=Escala!$B$16,"Aceptable","No aceptable")))))</f>
        <v/>
      </c>
      <c r="R100" s="5" t="str">
        <f>IF(Q100="No aceptable",COUNTIF(Q$2:Q100,"No aceptable"),"")</f>
        <v/>
      </c>
    </row>
    <row r="101">
      <c r="H101" s="5" t="str">
        <f>IF(OR(F101="",G101=""),"",IFERROR(IF(MATCH(F101*1,Escala!$B$2:$B$6,0)+MATCH(G101*1,Escala!$B$7:$B$11,0)&gt;0,F101*G101,""),""))</f>
        <v/>
      </c>
      <c r="I101" s="5" t="str">
        <f>IF(COUNTA(A101:G101)+COUNTA(J101:N101)=0,"",IF(OR(F101="",G101=""),"Falta evaluar",IF(H101="","Revisar",IF(OR(COUNT(Escala!$B$12:$B$14)&lt;3,COUNTA(Escala!$C$12:$C$15)&lt;4),"Revisar la escala",IF(H101&lt;=Escala!$B$12,Escala!$C$12&amp;"",IF(H101&lt;=Escala!$B$13,Escala!$C$13&amp;"",IF(H101&lt;=Escala!$B$14,Escala!$C$14&amp;"",Escala!$C$15&amp;"")))))))</f>
        <v/>
      </c>
      <c r="O101" s="5" t="str">
        <f>IF(OR(M101="",N101=""),"",IFERROR(IF(MATCH(M101*1,Escala!$B$2:$B$6,0)+MATCH(N101*1,Escala!$B$7:$B$11,0)&gt;0,M101*N101,""),""))</f>
        <v/>
      </c>
      <c r="P101" s="5" t="str">
        <f>IF(COUNTA(A101:G101)+COUNTA(J101:N101)=0,"",IF(AND(M101="",N101=""),IF(J101="","","Falta evaluar"),IF(OR(M101="",N101=""),"Falta evaluar",IF(O101="","Revisar",IF(OR(COUNT(Escala!$B$12:$B$14)&lt;3,COUNTA(Escala!$C$12:$C$15)&lt;4),"Revisar la escala",IF(O101&lt;=Escala!$B$12,Escala!$C$12&amp;"",IF(O101&lt;=Escala!$B$13,Escala!$C$13&amp;"",IF(O101&lt;=Escala!$B$14,Escala!$C$14&amp;"",Escala!$C$15&amp;""))))))))</f>
        <v/>
      </c>
      <c r="Q101" s="5" t="str">
        <f>IF(I101="","",IF(OR(I101="Falta evaluar",I101="Revisar",I101="Revisar la escala"),I101,IF(P101="Revisar","Revisar",IF(COUNT(Escala!$B$16)&lt;1,"Revisar la escala",IF(IF(O101="",H101,O101)&lt;=Escala!$B$16,"Aceptable","No aceptable")))))</f>
        <v/>
      </c>
      <c r="R101" s="5" t="str">
        <f>IF(Q101="No aceptable",COUNTIF(Q$2:Q101,"No aceptable"),"")</f>
        <v/>
      </c>
    </row>
    <row r="102">
      <c r="H102" s="5" t="str">
        <f>IF(OR(F102="",G102=""),"",IFERROR(IF(MATCH(F102*1,Escala!$B$2:$B$6,0)+MATCH(G102*1,Escala!$B$7:$B$11,0)&gt;0,F102*G102,""),""))</f>
        <v/>
      </c>
      <c r="I102" s="5" t="str">
        <f>IF(COUNTA(A102:G102)+COUNTA(J102:N102)=0,"",IF(OR(F102="",G102=""),"Falta evaluar",IF(H102="","Revisar",IF(OR(COUNT(Escala!$B$12:$B$14)&lt;3,COUNTA(Escala!$C$12:$C$15)&lt;4),"Revisar la escala",IF(H102&lt;=Escala!$B$12,Escala!$C$12&amp;"",IF(H102&lt;=Escala!$B$13,Escala!$C$13&amp;"",IF(H102&lt;=Escala!$B$14,Escala!$C$14&amp;"",Escala!$C$15&amp;"")))))))</f>
        <v/>
      </c>
      <c r="O102" s="5" t="str">
        <f>IF(OR(M102="",N102=""),"",IFERROR(IF(MATCH(M102*1,Escala!$B$2:$B$6,0)+MATCH(N102*1,Escala!$B$7:$B$11,0)&gt;0,M102*N102,""),""))</f>
        <v/>
      </c>
      <c r="P102" s="5" t="str">
        <f>IF(COUNTA(A102:G102)+COUNTA(J102:N102)=0,"",IF(AND(M102="",N102=""),IF(J102="","","Falta evaluar"),IF(OR(M102="",N102=""),"Falta evaluar",IF(O102="","Revisar",IF(OR(COUNT(Escala!$B$12:$B$14)&lt;3,COUNTA(Escala!$C$12:$C$15)&lt;4),"Revisar la escala",IF(O102&lt;=Escala!$B$12,Escala!$C$12&amp;"",IF(O102&lt;=Escala!$B$13,Escala!$C$13&amp;"",IF(O102&lt;=Escala!$B$14,Escala!$C$14&amp;"",Escala!$C$15&amp;""))))))))</f>
        <v/>
      </c>
      <c r="Q102" s="5" t="str">
        <f>IF(I102="","",IF(OR(I102="Falta evaluar",I102="Revisar",I102="Revisar la escala"),I102,IF(P102="Revisar","Revisar",IF(COUNT(Escala!$B$16)&lt;1,"Revisar la escala",IF(IF(O102="",H102,O102)&lt;=Escala!$B$16,"Aceptable","No aceptable")))))</f>
        <v/>
      </c>
      <c r="R102" s="5" t="str">
        <f>IF(Q102="No aceptable",COUNTIF(Q$2:Q102,"No aceptable"),"")</f>
        <v/>
      </c>
    </row>
    <row r="103">
      <c r="H103" s="5" t="str">
        <f>IF(OR(F103="",G103=""),"",IFERROR(IF(MATCH(F103*1,Escala!$B$2:$B$6,0)+MATCH(G103*1,Escala!$B$7:$B$11,0)&gt;0,F103*G103,""),""))</f>
        <v/>
      </c>
      <c r="I103" s="5" t="str">
        <f>IF(COUNTA(A103:G103)+COUNTA(J103:N103)=0,"",IF(OR(F103="",G103=""),"Falta evaluar",IF(H103="","Revisar",IF(OR(COUNT(Escala!$B$12:$B$14)&lt;3,COUNTA(Escala!$C$12:$C$15)&lt;4),"Revisar la escala",IF(H103&lt;=Escala!$B$12,Escala!$C$12&amp;"",IF(H103&lt;=Escala!$B$13,Escala!$C$13&amp;"",IF(H103&lt;=Escala!$B$14,Escala!$C$14&amp;"",Escala!$C$15&amp;"")))))))</f>
        <v/>
      </c>
      <c r="O103" s="5" t="str">
        <f>IF(OR(M103="",N103=""),"",IFERROR(IF(MATCH(M103*1,Escala!$B$2:$B$6,0)+MATCH(N103*1,Escala!$B$7:$B$11,0)&gt;0,M103*N103,""),""))</f>
        <v/>
      </c>
      <c r="P103" s="5" t="str">
        <f>IF(COUNTA(A103:G103)+COUNTA(J103:N103)=0,"",IF(AND(M103="",N103=""),IF(J103="","","Falta evaluar"),IF(OR(M103="",N103=""),"Falta evaluar",IF(O103="","Revisar",IF(OR(COUNT(Escala!$B$12:$B$14)&lt;3,COUNTA(Escala!$C$12:$C$15)&lt;4),"Revisar la escala",IF(O103&lt;=Escala!$B$12,Escala!$C$12&amp;"",IF(O103&lt;=Escala!$B$13,Escala!$C$13&amp;"",IF(O103&lt;=Escala!$B$14,Escala!$C$14&amp;"",Escala!$C$15&amp;""))))))))</f>
        <v/>
      </c>
      <c r="Q103" s="5" t="str">
        <f>IF(I103="","",IF(OR(I103="Falta evaluar",I103="Revisar",I103="Revisar la escala"),I103,IF(P103="Revisar","Revisar",IF(COUNT(Escala!$B$16)&lt;1,"Revisar la escala",IF(IF(O103="",H103,O103)&lt;=Escala!$B$16,"Aceptable","No aceptable")))))</f>
        <v/>
      </c>
      <c r="R103" s="5" t="str">
        <f>IF(Q103="No aceptable",COUNTIF(Q$2:Q103,"No aceptable"),"")</f>
        <v/>
      </c>
    </row>
    <row r="104">
      <c r="H104" s="5" t="str">
        <f>IF(OR(F104="",G104=""),"",IFERROR(IF(MATCH(F104*1,Escala!$B$2:$B$6,0)+MATCH(G104*1,Escala!$B$7:$B$11,0)&gt;0,F104*G104,""),""))</f>
        <v/>
      </c>
      <c r="I104" s="5" t="str">
        <f>IF(COUNTA(A104:G104)+COUNTA(J104:N104)=0,"",IF(OR(F104="",G104=""),"Falta evaluar",IF(H104="","Revisar",IF(OR(COUNT(Escala!$B$12:$B$14)&lt;3,COUNTA(Escala!$C$12:$C$15)&lt;4),"Revisar la escala",IF(H104&lt;=Escala!$B$12,Escala!$C$12&amp;"",IF(H104&lt;=Escala!$B$13,Escala!$C$13&amp;"",IF(H104&lt;=Escala!$B$14,Escala!$C$14&amp;"",Escala!$C$15&amp;"")))))))</f>
        <v/>
      </c>
      <c r="O104" s="5" t="str">
        <f>IF(OR(M104="",N104=""),"",IFERROR(IF(MATCH(M104*1,Escala!$B$2:$B$6,0)+MATCH(N104*1,Escala!$B$7:$B$11,0)&gt;0,M104*N104,""),""))</f>
        <v/>
      </c>
      <c r="P104" s="5" t="str">
        <f>IF(COUNTA(A104:G104)+COUNTA(J104:N104)=0,"",IF(AND(M104="",N104=""),IF(J104="","","Falta evaluar"),IF(OR(M104="",N104=""),"Falta evaluar",IF(O104="","Revisar",IF(OR(COUNT(Escala!$B$12:$B$14)&lt;3,COUNTA(Escala!$C$12:$C$15)&lt;4),"Revisar la escala",IF(O104&lt;=Escala!$B$12,Escala!$C$12&amp;"",IF(O104&lt;=Escala!$B$13,Escala!$C$13&amp;"",IF(O104&lt;=Escala!$B$14,Escala!$C$14&amp;"",Escala!$C$15&amp;""))))))))</f>
        <v/>
      </c>
      <c r="Q104" s="5" t="str">
        <f>IF(I104="","",IF(OR(I104="Falta evaluar",I104="Revisar",I104="Revisar la escala"),I104,IF(P104="Revisar","Revisar",IF(COUNT(Escala!$B$16)&lt;1,"Revisar la escala",IF(IF(O104="",H104,O104)&lt;=Escala!$B$16,"Aceptable","No aceptable")))))</f>
        <v/>
      </c>
      <c r="R104" s="5" t="str">
        <f>IF(Q104="No aceptable",COUNTIF(Q$2:Q104,"No aceptable"),"")</f>
        <v/>
      </c>
    </row>
    <row r="105">
      <c r="H105" s="5" t="str">
        <f>IF(OR(F105="",G105=""),"",IFERROR(IF(MATCH(F105*1,Escala!$B$2:$B$6,0)+MATCH(G105*1,Escala!$B$7:$B$11,0)&gt;0,F105*G105,""),""))</f>
        <v/>
      </c>
      <c r="I105" s="5" t="str">
        <f>IF(COUNTA(A105:G105)+COUNTA(J105:N105)=0,"",IF(OR(F105="",G105=""),"Falta evaluar",IF(H105="","Revisar",IF(OR(COUNT(Escala!$B$12:$B$14)&lt;3,COUNTA(Escala!$C$12:$C$15)&lt;4),"Revisar la escala",IF(H105&lt;=Escala!$B$12,Escala!$C$12&amp;"",IF(H105&lt;=Escala!$B$13,Escala!$C$13&amp;"",IF(H105&lt;=Escala!$B$14,Escala!$C$14&amp;"",Escala!$C$15&amp;"")))))))</f>
        <v/>
      </c>
      <c r="O105" s="5" t="str">
        <f>IF(OR(M105="",N105=""),"",IFERROR(IF(MATCH(M105*1,Escala!$B$2:$B$6,0)+MATCH(N105*1,Escala!$B$7:$B$11,0)&gt;0,M105*N105,""),""))</f>
        <v/>
      </c>
      <c r="P105" s="5" t="str">
        <f>IF(COUNTA(A105:G105)+COUNTA(J105:N105)=0,"",IF(AND(M105="",N105=""),IF(J105="","","Falta evaluar"),IF(OR(M105="",N105=""),"Falta evaluar",IF(O105="","Revisar",IF(OR(COUNT(Escala!$B$12:$B$14)&lt;3,COUNTA(Escala!$C$12:$C$15)&lt;4),"Revisar la escala",IF(O105&lt;=Escala!$B$12,Escala!$C$12&amp;"",IF(O105&lt;=Escala!$B$13,Escala!$C$13&amp;"",IF(O105&lt;=Escala!$B$14,Escala!$C$14&amp;"",Escala!$C$15&amp;""))))))))</f>
        <v/>
      </c>
      <c r="Q105" s="5" t="str">
        <f>IF(I105="","",IF(OR(I105="Falta evaluar",I105="Revisar",I105="Revisar la escala"),I105,IF(P105="Revisar","Revisar",IF(COUNT(Escala!$B$16)&lt;1,"Revisar la escala",IF(IF(O105="",H105,O105)&lt;=Escala!$B$16,"Aceptable","No aceptable")))))</f>
        <v/>
      </c>
      <c r="R105" s="5" t="str">
        <f>IF(Q105="No aceptable",COUNTIF(Q$2:Q105,"No aceptable"),"")</f>
        <v/>
      </c>
    </row>
    <row r="106">
      <c r="H106" s="5" t="str">
        <f>IF(OR(F106="",G106=""),"",IFERROR(IF(MATCH(F106*1,Escala!$B$2:$B$6,0)+MATCH(G106*1,Escala!$B$7:$B$11,0)&gt;0,F106*G106,""),""))</f>
        <v/>
      </c>
      <c r="I106" s="5" t="str">
        <f>IF(COUNTA(A106:G106)+COUNTA(J106:N106)=0,"",IF(OR(F106="",G106=""),"Falta evaluar",IF(H106="","Revisar",IF(OR(COUNT(Escala!$B$12:$B$14)&lt;3,COUNTA(Escala!$C$12:$C$15)&lt;4),"Revisar la escala",IF(H106&lt;=Escala!$B$12,Escala!$C$12&amp;"",IF(H106&lt;=Escala!$B$13,Escala!$C$13&amp;"",IF(H106&lt;=Escala!$B$14,Escala!$C$14&amp;"",Escala!$C$15&amp;"")))))))</f>
        <v/>
      </c>
      <c r="O106" s="5" t="str">
        <f>IF(OR(M106="",N106=""),"",IFERROR(IF(MATCH(M106*1,Escala!$B$2:$B$6,0)+MATCH(N106*1,Escala!$B$7:$B$11,0)&gt;0,M106*N106,""),""))</f>
        <v/>
      </c>
      <c r="P106" s="5" t="str">
        <f>IF(COUNTA(A106:G106)+COUNTA(J106:N106)=0,"",IF(AND(M106="",N106=""),IF(J106="","","Falta evaluar"),IF(OR(M106="",N106=""),"Falta evaluar",IF(O106="","Revisar",IF(OR(COUNT(Escala!$B$12:$B$14)&lt;3,COUNTA(Escala!$C$12:$C$15)&lt;4),"Revisar la escala",IF(O106&lt;=Escala!$B$12,Escala!$C$12&amp;"",IF(O106&lt;=Escala!$B$13,Escala!$C$13&amp;"",IF(O106&lt;=Escala!$B$14,Escala!$C$14&amp;"",Escala!$C$15&amp;""))))))))</f>
        <v/>
      </c>
      <c r="Q106" s="5" t="str">
        <f>IF(I106="","",IF(OR(I106="Falta evaluar",I106="Revisar",I106="Revisar la escala"),I106,IF(P106="Revisar","Revisar",IF(COUNT(Escala!$B$16)&lt;1,"Revisar la escala",IF(IF(O106="",H106,O106)&lt;=Escala!$B$16,"Aceptable","No aceptable")))))</f>
        <v/>
      </c>
      <c r="R106" s="5" t="str">
        <f>IF(Q106="No aceptable",COUNTIF(Q$2:Q106,"No aceptable"),"")</f>
        <v/>
      </c>
    </row>
    <row r="107">
      <c r="H107" s="5" t="str">
        <f>IF(OR(F107="",G107=""),"",IFERROR(IF(MATCH(F107*1,Escala!$B$2:$B$6,0)+MATCH(G107*1,Escala!$B$7:$B$11,0)&gt;0,F107*G107,""),""))</f>
        <v/>
      </c>
      <c r="I107" s="5" t="str">
        <f>IF(COUNTA(A107:G107)+COUNTA(J107:N107)=0,"",IF(OR(F107="",G107=""),"Falta evaluar",IF(H107="","Revisar",IF(OR(COUNT(Escala!$B$12:$B$14)&lt;3,COUNTA(Escala!$C$12:$C$15)&lt;4),"Revisar la escala",IF(H107&lt;=Escala!$B$12,Escala!$C$12&amp;"",IF(H107&lt;=Escala!$B$13,Escala!$C$13&amp;"",IF(H107&lt;=Escala!$B$14,Escala!$C$14&amp;"",Escala!$C$15&amp;"")))))))</f>
        <v/>
      </c>
      <c r="O107" s="5" t="str">
        <f>IF(OR(M107="",N107=""),"",IFERROR(IF(MATCH(M107*1,Escala!$B$2:$B$6,0)+MATCH(N107*1,Escala!$B$7:$B$11,0)&gt;0,M107*N107,""),""))</f>
        <v/>
      </c>
      <c r="P107" s="5" t="str">
        <f>IF(COUNTA(A107:G107)+COUNTA(J107:N107)=0,"",IF(AND(M107="",N107=""),IF(J107="","","Falta evaluar"),IF(OR(M107="",N107=""),"Falta evaluar",IF(O107="","Revisar",IF(OR(COUNT(Escala!$B$12:$B$14)&lt;3,COUNTA(Escala!$C$12:$C$15)&lt;4),"Revisar la escala",IF(O107&lt;=Escala!$B$12,Escala!$C$12&amp;"",IF(O107&lt;=Escala!$B$13,Escala!$C$13&amp;"",IF(O107&lt;=Escala!$B$14,Escala!$C$14&amp;"",Escala!$C$15&amp;""))))))))</f>
        <v/>
      </c>
      <c r="Q107" s="5" t="str">
        <f>IF(I107="","",IF(OR(I107="Falta evaluar",I107="Revisar",I107="Revisar la escala"),I107,IF(P107="Revisar","Revisar",IF(COUNT(Escala!$B$16)&lt;1,"Revisar la escala",IF(IF(O107="",H107,O107)&lt;=Escala!$B$16,"Aceptable","No aceptable")))))</f>
        <v/>
      </c>
      <c r="R107" s="5" t="str">
        <f>IF(Q107="No aceptable",COUNTIF(Q$2:Q107,"No aceptable"),"")</f>
        <v/>
      </c>
    </row>
    <row r="108">
      <c r="H108" s="5" t="str">
        <f>IF(OR(F108="",G108=""),"",IFERROR(IF(MATCH(F108*1,Escala!$B$2:$B$6,0)+MATCH(G108*1,Escala!$B$7:$B$11,0)&gt;0,F108*G108,""),""))</f>
        <v/>
      </c>
      <c r="I108" s="5" t="str">
        <f>IF(COUNTA(A108:G108)+COUNTA(J108:N108)=0,"",IF(OR(F108="",G108=""),"Falta evaluar",IF(H108="","Revisar",IF(OR(COUNT(Escala!$B$12:$B$14)&lt;3,COUNTA(Escala!$C$12:$C$15)&lt;4),"Revisar la escala",IF(H108&lt;=Escala!$B$12,Escala!$C$12&amp;"",IF(H108&lt;=Escala!$B$13,Escala!$C$13&amp;"",IF(H108&lt;=Escala!$B$14,Escala!$C$14&amp;"",Escala!$C$15&amp;"")))))))</f>
        <v/>
      </c>
      <c r="O108" s="5" t="str">
        <f>IF(OR(M108="",N108=""),"",IFERROR(IF(MATCH(M108*1,Escala!$B$2:$B$6,0)+MATCH(N108*1,Escala!$B$7:$B$11,0)&gt;0,M108*N108,""),""))</f>
        <v/>
      </c>
      <c r="P108" s="5" t="str">
        <f>IF(COUNTA(A108:G108)+COUNTA(J108:N108)=0,"",IF(AND(M108="",N108=""),IF(J108="","","Falta evaluar"),IF(OR(M108="",N108=""),"Falta evaluar",IF(O108="","Revisar",IF(OR(COUNT(Escala!$B$12:$B$14)&lt;3,COUNTA(Escala!$C$12:$C$15)&lt;4),"Revisar la escala",IF(O108&lt;=Escala!$B$12,Escala!$C$12&amp;"",IF(O108&lt;=Escala!$B$13,Escala!$C$13&amp;"",IF(O108&lt;=Escala!$B$14,Escala!$C$14&amp;"",Escala!$C$15&amp;""))))))))</f>
        <v/>
      </c>
      <c r="Q108" s="5" t="str">
        <f>IF(I108="","",IF(OR(I108="Falta evaluar",I108="Revisar",I108="Revisar la escala"),I108,IF(P108="Revisar","Revisar",IF(COUNT(Escala!$B$16)&lt;1,"Revisar la escala",IF(IF(O108="",H108,O108)&lt;=Escala!$B$16,"Aceptable","No aceptable")))))</f>
        <v/>
      </c>
      <c r="R108" s="5" t="str">
        <f>IF(Q108="No aceptable",COUNTIF(Q$2:Q108,"No aceptable"),"")</f>
        <v/>
      </c>
    </row>
    <row r="109">
      <c r="H109" s="5" t="str">
        <f>IF(OR(F109="",G109=""),"",IFERROR(IF(MATCH(F109*1,Escala!$B$2:$B$6,0)+MATCH(G109*1,Escala!$B$7:$B$11,0)&gt;0,F109*G109,""),""))</f>
        <v/>
      </c>
      <c r="I109" s="5" t="str">
        <f>IF(COUNTA(A109:G109)+COUNTA(J109:N109)=0,"",IF(OR(F109="",G109=""),"Falta evaluar",IF(H109="","Revisar",IF(OR(COUNT(Escala!$B$12:$B$14)&lt;3,COUNTA(Escala!$C$12:$C$15)&lt;4),"Revisar la escala",IF(H109&lt;=Escala!$B$12,Escala!$C$12&amp;"",IF(H109&lt;=Escala!$B$13,Escala!$C$13&amp;"",IF(H109&lt;=Escala!$B$14,Escala!$C$14&amp;"",Escala!$C$15&amp;"")))))))</f>
        <v/>
      </c>
      <c r="O109" s="5" t="str">
        <f>IF(OR(M109="",N109=""),"",IFERROR(IF(MATCH(M109*1,Escala!$B$2:$B$6,0)+MATCH(N109*1,Escala!$B$7:$B$11,0)&gt;0,M109*N109,""),""))</f>
        <v/>
      </c>
      <c r="P109" s="5" t="str">
        <f>IF(COUNTA(A109:G109)+COUNTA(J109:N109)=0,"",IF(AND(M109="",N109=""),IF(J109="","","Falta evaluar"),IF(OR(M109="",N109=""),"Falta evaluar",IF(O109="","Revisar",IF(OR(COUNT(Escala!$B$12:$B$14)&lt;3,COUNTA(Escala!$C$12:$C$15)&lt;4),"Revisar la escala",IF(O109&lt;=Escala!$B$12,Escala!$C$12&amp;"",IF(O109&lt;=Escala!$B$13,Escala!$C$13&amp;"",IF(O109&lt;=Escala!$B$14,Escala!$C$14&amp;"",Escala!$C$15&amp;""))))))))</f>
        <v/>
      </c>
      <c r="Q109" s="5" t="str">
        <f>IF(I109="","",IF(OR(I109="Falta evaluar",I109="Revisar",I109="Revisar la escala"),I109,IF(P109="Revisar","Revisar",IF(COUNT(Escala!$B$16)&lt;1,"Revisar la escala",IF(IF(O109="",H109,O109)&lt;=Escala!$B$16,"Aceptable","No aceptable")))))</f>
        <v/>
      </c>
      <c r="R109" s="5" t="str">
        <f>IF(Q109="No aceptable",COUNTIF(Q$2:Q109,"No aceptable"),"")</f>
        <v/>
      </c>
    </row>
    <row r="110">
      <c r="H110" s="5" t="str">
        <f>IF(OR(F110="",G110=""),"",IFERROR(IF(MATCH(F110*1,Escala!$B$2:$B$6,0)+MATCH(G110*1,Escala!$B$7:$B$11,0)&gt;0,F110*G110,""),""))</f>
        <v/>
      </c>
      <c r="I110" s="5" t="str">
        <f>IF(COUNTA(A110:G110)+COUNTA(J110:N110)=0,"",IF(OR(F110="",G110=""),"Falta evaluar",IF(H110="","Revisar",IF(OR(COUNT(Escala!$B$12:$B$14)&lt;3,COUNTA(Escala!$C$12:$C$15)&lt;4),"Revisar la escala",IF(H110&lt;=Escala!$B$12,Escala!$C$12&amp;"",IF(H110&lt;=Escala!$B$13,Escala!$C$13&amp;"",IF(H110&lt;=Escala!$B$14,Escala!$C$14&amp;"",Escala!$C$15&amp;"")))))))</f>
        <v/>
      </c>
      <c r="O110" s="5" t="str">
        <f>IF(OR(M110="",N110=""),"",IFERROR(IF(MATCH(M110*1,Escala!$B$2:$B$6,0)+MATCH(N110*1,Escala!$B$7:$B$11,0)&gt;0,M110*N110,""),""))</f>
        <v/>
      </c>
      <c r="P110" s="5" t="str">
        <f>IF(COUNTA(A110:G110)+COUNTA(J110:N110)=0,"",IF(AND(M110="",N110=""),IF(J110="","","Falta evaluar"),IF(OR(M110="",N110=""),"Falta evaluar",IF(O110="","Revisar",IF(OR(COUNT(Escala!$B$12:$B$14)&lt;3,COUNTA(Escala!$C$12:$C$15)&lt;4),"Revisar la escala",IF(O110&lt;=Escala!$B$12,Escala!$C$12&amp;"",IF(O110&lt;=Escala!$B$13,Escala!$C$13&amp;"",IF(O110&lt;=Escala!$B$14,Escala!$C$14&amp;"",Escala!$C$15&amp;""))))))))</f>
        <v/>
      </c>
      <c r="Q110" s="5" t="str">
        <f>IF(I110="","",IF(OR(I110="Falta evaluar",I110="Revisar",I110="Revisar la escala"),I110,IF(P110="Revisar","Revisar",IF(COUNT(Escala!$B$16)&lt;1,"Revisar la escala",IF(IF(O110="",H110,O110)&lt;=Escala!$B$16,"Aceptable","No aceptable")))))</f>
        <v/>
      </c>
      <c r="R110" s="5" t="str">
        <f>IF(Q110="No aceptable",COUNTIF(Q$2:Q110,"No aceptable"),"")</f>
        <v/>
      </c>
    </row>
    <row r="111">
      <c r="H111" s="5" t="str">
        <f>IF(OR(F111="",G111=""),"",IFERROR(IF(MATCH(F111*1,Escala!$B$2:$B$6,0)+MATCH(G111*1,Escala!$B$7:$B$11,0)&gt;0,F111*G111,""),""))</f>
        <v/>
      </c>
      <c r="I111" s="5" t="str">
        <f>IF(COUNTA(A111:G111)+COUNTA(J111:N111)=0,"",IF(OR(F111="",G111=""),"Falta evaluar",IF(H111="","Revisar",IF(OR(COUNT(Escala!$B$12:$B$14)&lt;3,COUNTA(Escala!$C$12:$C$15)&lt;4),"Revisar la escala",IF(H111&lt;=Escala!$B$12,Escala!$C$12&amp;"",IF(H111&lt;=Escala!$B$13,Escala!$C$13&amp;"",IF(H111&lt;=Escala!$B$14,Escala!$C$14&amp;"",Escala!$C$15&amp;"")))))))</f>
        <v/>
      </c>
      <c r="O111" s="5" t="str">
        <f>IF(OR(M111="",N111=""),"",IFERROR(IF(MATCH(M111*1,Escala!$B$2:$B$6,0)+MATCH(N111*1,Escala!$B$7:$B$11,0)&gt;0,M111*N111,""),""))</f>
        <v/>
      </c>
      <c r="P111" s="5" t="str">
        <f>IF(COUNTA(A111:G111)+COUNTA(J111:N111)=0,"",IF(AND(M111="",N111=""),IF(J111="","","Falta evaluar"),IF(OR(M111="",N111=""),"Falta evaluar",IF(O111="","Revisar",IF(OR(COUNT(Escala!$B$12:$B$14)&lt;3,COUNTA(Escala!$C$12:$C$15)&lt;4),"Revisar la escala",IF(O111&lt;=Escala!$B$12,Escala!$C$12&amp;"",IF(O111&lt;=Escala!$B$13,Escala!$C$13&amp;"",IF(O111&lt;=Escala!$B$14,Escala!$C$14&amp;"",Escala!$C$15&amp;""))))))))</f>
        <v/>
      </c>
      <c r="Q111" s="5" t="str">
        <f>IF(I111="","",IF(OR(I111="Falta evaluar",I111="Revisar",I111="Revisar la escala"),I111,IF(P111="Revisar","Revisar",IF(COUNT(Escala!$B$16)&lt;1,"Revisar la escala",IF(IF(O111="",H111,O111)&lt;=Escala!$B$16,"Aceptable","No aceptable")))))</f>
        <v/>
      </c>
      <c r="R111" s="5" t="str">
        <f>IF(Q111="No aceptable",COUNTIF(Q$2:Q111,"No aceptable"),"")</f>
        <v/>
      </c>
    </row>
    <row r="112">
      <c r="H112" s="5" t="str">
        <f>IF(OR(F112="",G112=""),"",IFERROR(IF(MATCH(F112*1,Escala!$B$2:$B$6,0)+MATCH(G112*1,Escala!$B$7:$B$11,0)&gt;0,F112*G112,""),""))</f>
        <v/>
      </c>
      <c r="I112" s="5" t="str">
        <f>IF(COUNTA(A112:G112)+COUNTA(J112:N112)=0,"",IF(OR(F112="",G112=""),"Falta evaluar",IF(H112="","Revisar",IF(OR(COUNT(Escala!$B$12:$B$14)&lt;3,COUNTA(Escala!$C$12:$C$15)&lt;4),"Revisar la escala",IF(H112&lt;=Escala!$B$12,Escala!$C$12&amp;"",IF(H112&lt;=Escala!$B$13,Escala!$C$13&amp;"",IF(H112&lt;=Escala!$B$14,Escala!$C$14&amp;"",Escala!$C$15&amp;"")))))))</f>
        <v/>
      </c>
      <c r="O112" s="5" t="str">
        <f>IF(OR(M112="",N112=""),"",IFERROR(IF(MATCH(M112*1,Escala!$B$2:$B$6,0)+MATCH(N112*1,Escala!$B$7:$B$11,0)&gt;0,M112*N112,""),""))</f>
        <v/>
      </c>
      <c r="P112" s="5" t="str">
        <f>IF(COUNTA(A112:G112)+COUNTA(J112:N112)=0,"",IF(AND(M112="",N112=""),IF(J112="","","Falta evaluar"),IF(OR(M112="",N112=""),"Falta evaluar",IF(O112="","Revisar",IF(OR(COUNT(Escala!$B$12:$B$14)&lt;3,COUNTA(Escala!$C$12:$C$15)&lt;4),"Revisar la escala",IF(O112&lt;=Escala!$B$12,Escala!$C$12&amp;"",IF(O112&lt;=Escala!$B$13,Escala!$C$13&amp;"",IF(O112&lt;=Escala!$B$14,Escala!$C$14&amp;"",Escala!$C$15&amp;""))))))))</f>
        <v/>
      </c>
      <c r="Q112" s="5" t="str">
        <f>IF(I112="","",IF(OR(I112="Falta evaluar",I112="Revisar",I112="Revisar la escala"),I112,IF(P112="Revisar","Revisar",IF(COUNT(Escala!$B$16)&lt;1,"Revisar la escala",IF(IF(O112="",H112,O112)&lt;=Escala!$B$16,"Aceptable","No aceptable")))))</f>
        <v/>
      </c>
      <c r="R112" s="5" t="str">
        <f>IF(Q112="No aceptable",COUNTIF(Q$2:Q112,"No aceptable"),"")</f>
        <v/>
      </c>
    </row>
    <row r="113">
      <c r="H113" s="5" t="str">
        <f>IF(OR(F113="",G113=""),"",IFERROR(IF(MATCH(F113*1,Escala!$B$2:$B$6,0)+MATCH(G113*1,Escala!$B$7:$B$11,0)&gt;0,F113*G113,""),""))</f>
        <v/>
      </c>
      <c r="I113" s="5" t="str">
        <f>IF(COUNTA(A113:G113)+COUNTA(J113:N113)=0,"",IF(OR(F113="",G113=""),"Falta evaluar",IF(H113="","Revisar",IF(OR(COUNT(Escala!$B$12:$B$14)&lt;3,COUNTA(Escala!$C$12:$C$15)&lt;4),"Revisar la escala",IF(H113&lt;=Escala!$B$12,Escala!$C$12&amp;"",IF(H113&lt;=Escala!$B$13,Escala!$C$13&amp;"",IF(H113&lt;=Escala!$B$14,Escala!$C$14&amp;"",Escala!$C$15&amp;"")))))))</f>
        <v/>
      </c>
      <c r="O113" s="5" t="str">
        <f>IF(OR(M113="",N113=""),"",IFERROR(IF(MATCH(M113*1,Escala!$B$2:$B$6,0)+MATCH(N113*1,Escala!$B$7:$B$11,0)&gt;0,M113*N113,""),""))</f>
        <v/>
      </c>
      <c r="P113" s="5" t="str">
        <f>IF(COUNTA(A113:G113)+COUNTA(J113:N113)=0,"",IF(AND(M113="",N113=""),IF(J113="","","Falta evaluar"),IF(OR(M113="",N113=""),"Falta evaluar",IF(O113="","Revisar",IF(OR(COUNT(Escala!$B$12:$B$14)&lt;3,COUNTA(Escala!$C$12:$C$15)&lt;4),"Revisar la escala",IF(O113&lt;=Escala!$B$12,Escala!$C$12&amp;"",IF(O113&lt;=Escala!$B$13,Escala!$C$13&amp;"",IF(O113&lt;=Escala!$B$14,Escala!$C$14&amp;"",Escala!$C$15&amp;""))))))))</f>
        <v/>
      </c>
      <c r="Q113" s="5" t="str">
        <f>IF(I113="","",IF(OR(I113="Falta evaluar",I113="Revisar",I113="Revisar la escala"),I113,IF(P113="Revisar","Revisar",IF(COUNT(Escala!$B$16)&lt;1,"Revisar la escala",IF(IF(O113="",H113,O113)&lt;=Escala!$B$16,"Aceptable","No aceptable")))))</f>
        <v/>
      </c>
      <c r="R113" s="5" t="str">
        <f>IF(Q113="No aceptable",COUNTIF(Q$2:Q113,"No aceptable"),"")</f>
        <v/>
      </c>
    </row>
    <row r="114">
      <c r="H114" s="5" t="str">
        <f>IF(OR(F114="",G114=""),"",IFERROR(IF(MATCH(F114*1,Escala!$B$2:$B$6,0)+MATCH(G114*1,Escala!$B$7:$B$11,0)&gt;0,F114*G114,""),""))</f>
        <v/>
      </c>
      <c r="I114" s="5" t="str">
        <f>IF(COUNTA(A114:G114)+COUNTA(J114:N114)=0,"",IF(OR(F114="",G114=""),"Falta evaluar",IF(H114="","Revisar",IF(OR(COUNT(Escala!$B$12:$B$14)&lt;3,COUNTA(Escala!$C$12:$C$15)&lt;4),"Revisar la escala",IF(H114&lt;=Escala!$B$12,Escala!$C$12&amp;"",IF(H114&lt;=Escala!$B$13,Escala!$C$13&amp;"",IF(H114&lt;=Escala!$B$14,Escala!$C$14&amp;"",Escala!$C$15&amp;"")))))))</f>
        <v/>
      </c>
      <c r="O114" s="5" t="str">
        <f>IF(OR(M114="",N114=""),"",IFERROR(IF(MATCH(M114*1,Escala!$B$2:$B$6,0)+MATCH(N114*1,Escala!$B$7:$B$11,0)&gt;0,M114*N114,""),""))</f>
        <v/>
      </c>
      <c r="P114" s="5" t="str">
        <f>IF(COUNTA(A114:G114)+COUNTA(J114:N114)=0,"",IF(AND(M114="",N114=""),IF(J114="","","Falta evaluar"),IF(OR(M114="",N114=""),"Falta evaluar",IF(O114="","Revisar",IF(OR(COUNT(Escala!$B$12:$B$14)&lt;3,COUNTA(Escala!$C$12:$C$15)&lt;4),"Revisar la escala",IF(O114&lt;=Escala!$B$12,Escala!$C$12&amp;"",IF(O114&lt;=Escala!$B$13,Escala!$C$13&amp;"",IF(O114&lt;=Escala!$B$14,Escala!$C$14&amp;"",Escala!$C$15&amp;""))))))))</f>
        <v/>
      </c>
      <c r="Q114" s="5" t="str">
        <f>IF(I114="","",IF(OR(I114="Falta evaluar",I114="Revisar",I114="Revisar la escala"),I114,IF(P114="Revisar","Revisar",IF(COUNT(Escala!$B$16)&lt;1,"Revisar la escala",IF(IF(O114="",H114,O114)&lt;=Escala!$B$16,"Aceptable","No aceptable")))))</f>
        <v/>
      </c>
      <c r="R114" s="5" t="str">
        <f>IF(Q114="No aceptable",COUNTIF(Q$2:Q114,"No aceptable"),"")</f>
        <v/>
      </c>
    </row>
    <row r="115">
      <c r="H115" s="5" t="str">
        <f>IF(OR(F115="",G115=""),"",IFERROR(IF(MATCH(F115*1,Escala!$B$2:$B$6,0)+MATCH(G115*1,Escala!$B$7:$B$11,0)&gt;0,F115*G115,""),""))</f>
        <v/>
      </c>
      <c r="I115" s="5" t="str">
        <f>IF(COUNTA(A115:G115)+COUNTA(J115:N115)=0,"",IF(OR(F115="",G115=""),"Falta evaluar",IF(H115="","Revisar",IF(OR(COUNT(Escala!$B$12:$B$14)&lt;3,COUNTA(Escala!$C$12:$C$15)&lt;4),"Revisar la escala",IF(H115&lt;=Escala!$B$12,Escala!$C$12&amp;"",IF(H115&lt;=Escala!$B$13,Escala!$C$13&amp;"",IF(H115&lt;=Escala!$B$14,Escala!$C$14&amp;"",Escala!$C$15&amp;"")))))))</f>
        <v/>
      </c>
      <c r="O115" s="5" t="str">
        <f>IF(OR(M115="",N115=""),"",IFERROR(IF(MATCH(M115*1,Escala!$B$2:$B$6,0)+MATCH(N115*1,Escala!$B$7:$B$11,0)&gt;0,M115*N115,""),""))</f>
        <v/>
      </c>
      <c r="P115" s="5" t="str">
        <f>IF(COUNTA(A115:G115)+COUNTA(J115:N115)=0,"",IF(AND(M115="",N115=""),IF(J115="","","Falta evaluar"),IF(OR(M115="",N115=""),"Falta evaluar",IF(O115="","Revisar",IF(OR(COUNT(Escala!$B$12:$B$14)&lt;3,COUNTA(Escala!$C$12:$C$15)&lt;4),"Revisar la escala",IF(O115&lt;=Escala!$B$12,Escala!$C$12&amp;"",IF(O115&lt;=Escala!$B$13,Escala!$C$13&amp;"",IF(O115&lt;=Escala!$B$14,Escala!$C$14&amp;"",Escala!$C$15&amp;""))))))))</f>
        <v/>
      </c>
      <c r="Q115" s="5" t="str">
        <f>IF(I115="","",IF(OR(I115="Falta evaluar",I115="Revisar",I115="Revisar la escala"),I115,IF(P115="Revisar","Revisar",IF(COUNT(Escala!$B$16)&lt;1,"Revisar la escala",IF(IF(O115="",H115,O115)&lt;=Escala!$B$16,"Aceptable","No aceptable")))))</f>
        <v/>
      </c>
      <c r="R115" s="5" t="str">
        <f>IF(Q115="No aceptable",COUNTIF(Q$2:Q115,"No aceptable"),"")</f>
        <v/>
      </c>
    </row>
    <row r="116">
      <c r="H116" s="5" t="str">
        <f>IF(OR(F116="",G116=""),"",IFERROR(IF(MATCH(F116*1,Escala!$B$2:$B$6,0)+MATCH(G116*1,Escala!$B$7:$B$11,0)&gt;0,F116*G116,""),""))</f>
        <v/>
      </c>
      <c r="I116" s="5" t="str">
        <f>IF(COUNTA(A116:G116)+COUNTA(J116:N116)=0,"",IF(OR(F116="",G116=""),"Falta evaluar",IF(H116="","Revisar",IF(OR(COUNT(Escala!$B$12:$B$14)&lt;3,COUNTA(Escala!$C$12:$C$15)&lt;4),"Revisar la escala",IF(H116&lt;=Escala!$B$12,Escala!$C$12&amp;"",IF(H116&lt;=Escala!$B$13,Escala!$C$13&amp;"",IF(H116&lt;=Escala!$B$14,Escala!$C$14&amp;"",Escala!$C$15&amp;"")))))))</f>
        <v/>
      </c>
      <c r="O116" s="5" t="str">
        <f>IF(OR(M116="",N116=""),"",IFERROR(IF(MATCH(M116*1,Escala!$B$2:$B$6,0)+MATCH(N116*1,Escala!$B$7:$B$11,0)&gt;0,M116*N116,""),""))</f>
        <v/>
      </c>
      <c r="P116" s="5" t="str">
        <f>IF(COUNTA(A116:G116)+COUNTA(J116:N116)=0,"",IF(AND(M116="",N116=""),IF(J116="","","Falta evaluar"),IF(OR(M116="",N116=""),"Falta evaluar",IF(O116="","Revisar",IF(OR(COUNT(Escala!$B$12:$B$14)&lt;3,COUNTA(Escala!$C$12:$C$15)&lt;4),"Revisar la escala",IF(O116&lt;=Escala!$B$12,Escala!$C$12&amp;"",IF(O116&lt;=Escala!$B$13,Escala!$C$13&amp;"",IF(O116&lt;=Escala!$B$14,Escala!$C$14&amp;"",Escala!$C$15&amp;""))))))))</f>
        <v/>
      </c>
      <c r="Q116" s="5" t="str">
        <f>IF(I116="","",IF(OR(I116="Falta evaluar",I116="Revisar",I116="Revisar la escala"),I116,IF(P116="Revisar","Revisar",IF(COUNT(Escala!$B$16)&lt;1,"Revisar la escala",IF(IF(O116="",H116,O116)&lt;=Escala!$B$16,"Aceptable","No aceptable")))))</f>
        <v/>
      </c>
      <c r="R116" s="5" t="str">
        <f>IF(Q116="No aceptable",COUNTIF(Q$2:Q116,"No aceptable"),"")</f>
        <v/>
      </c>
    </row>
    <row r="117">
      <c r="H117" s="5" t="str">
        <f>IF(OR(F117="",G117=""),"",IFERROR(IF(MATCH(F117*1,Escala!$B$2:$B$6,0)+MATCH(G117*1,Escala!$B$7:$B$11,0)&gt;0,F117*G117,""),""))</f>
        <v/>
      </c>
      <c r="I117" s="5" t="str">
        <f>IF(COUNTA(A117:G117)+COUNTA(J117:N117)=0,"",IF(OR(F117="",G117=""),"Falta evaluar",IF(H117="","Revisar",IF(OR(COUNT(Escala!$B$12:$B$14)&lt;3,COUNTA(Escala!$C$12:$C$15)&lt;4),"Revisar la escala",IF(H117&lt;=Escala!$B$12,Escala!$C$12&amp;"",IF(H117&lt;=Escala!$B$13,Escala!$C$13&amp;"",IF(H117&lt;=Escala!$B$14,Escala!$C$14&amp;"",Escala!$C$15&amp;"")))))))</f>
        <v/>
      </c>
      <c r="O117" s="5" t="str">
        <f>IF(OR(M117="",N117=""),"",IFERROR(IF(MATCH(M117*1,Escala!$B$2:$B$6,0)+MATCH(N117*1,Escala!$B$7:$B$11,0)&gt;0,M117*N117,""),""))</f>
        <v/>
      </c>
      <c r="P117" s="5" t="str">
        <f>IF(COUNTA(A117:G117)+COUNTA(J117:N117)=0,"",IF(AND(M117="",N117=""),IF(J117="","","Falta evaluar"),IF(OR(M117="",N117=""),"Falta evaluar",IF(O117="","Revisar",IF(OR(COUNT(Escala!$B$12:$B$14)&lt;3,COUNTA(Escala!$C$12:$C$15)&lt;4),"Revisar la escala",IF(O117&lt;=Escala!$B$12,Escala!$C$12&amp;"",IF(O117&lt;=Escala!$B$13,Escala!$C$13&amp;"",IF(O117&lt;=Escala!$B$14,Escala!$C$14&amp;"",Escala!$C$15&amp;""))))))))</f>
        <v/>
      </c>
      <c r="Q117" s="5" t="str">
        <f>IF(I117="","",IF(OR(I117="Falta evaluar",I117="Revisar",I117="Revisar la escala"),I117,IF(P117="Revisar","Revisar",IF(COUNT(Escala!$B$16)&lt;1,"Revisar la escala",IF(IF(O117="",H117,O117)&lt;=Escala!$B$16,"Aceptable","No aceptable")))))</f>
        <v/>
      </c>
      <c r="R117" s="5" t="str">
        <f>IF(Q117="No aceptable",COUNTIF(Q$2:Q117,"No aceptable"),"")</f>
        <v/>
      </c>
    </row>
    <row r="118">
      <c r="H118" s="5" t="str">
        <f>IF(OR(F118="",G118=""),"",IFERROR(IF(MATCH(F118*1,Escala!$B$2:$B$6,0)+MATCH(G118*1,Escala!$B$7:$B$11,0)&gt;0,F118*G118,""),""))</f>
        <v/>
      </c>
      <c r="I118" s="5" t="str">
        <f>IF(COUNTA(A118:G118)+COUNTA(J118:N118)=0,"",IF(OR(F118="",G118=""),"Falta evaluar",IF(H118="","Revisar",IF(OR(COUNT(Escala!$B$12:$B$14)&lt;3,COUNTA(Escala!$C$12:$C$15)&lt;4),"Revisar la escala",IF(H118&lt;=Escala!$B$12,Escala!$C$12&amp;"",IF(H118&lt;=Escala!$B$13,Escala!$C$13&amp;"",IF(H118&lt;=Escala!$B$14,Escala!$C$14&amp;"",Escala!$C$15&amp;"")))))))</f>
        <v/>
      </c>
      <c r="O118" s="5" t="str">
        <f>IF(OR(M118="",N118=""),"",IFERROR(IF(MATCH(M118*1,Escala!$B$2:$B$6,0)+MATCH(N118*1,Escala!$B$7:$B$11,0)&gt;0,M118*N118,""),""))</f>
        <v/>
      </c>
      <c r="P118" s="5" t="str">
        <f>IF(COUNTA(A118:G118)+COUNTA(J118:N118)=0,"",IF(AND(M118="",N118=""),IF(J118="","","Falta evaluar"),IF(OR(M118="",N118=""),"Falta evaluar",IF(O118="","Revisar",IF(OR(COUNT(Escala!$B$12:$B$14)&lt;3,COUNTA(Escala!$C$12:$C$15)&lt;4),"Revisar la escala",IF(O118&lt;=Escala!$B$12,Escala!$C$12&amp;"",IF(O118&lt;=Escala!$B$13,Escala!$C$13&amp;"",IF(O118&lt;=Escala!$B$14,Escala!$C$14&amp;"",Escala!$C$15&amp;""))))))))</f>
        <v/>
      </c>
      <c r="Q118" s="5" t="str">
        <f>IF(I118="","",IF(OR(I118="Falta evaluar",I118="Revisar",I118="Revisar la escala"),I118,IF(P118="Revisar","Revisar",IF(COUNT(Escala!$B$16)&lt;1,"Revisar la escala",IF(IF(O118="",H118,O118)&lt;=Escala!$B$16,"Aceptable","No aceptable")))))</f>
        <v/>
      </c>
      <c r="R118" s="5" t="str">
        <f>IF(Q118="No aceptable",COUNTIF(Q$2:Q118,"No aceptable"),"")</f>
        <v/>
      </c>
    </row>
    <row r="119">
      <c r="H119" s="5" t="str">
        <f>IF(OR(F119="",G119=""),"",IFERROR(IF(MATCH(F119*1,Escala!$B$2:$B$6,0)+MATCH(G119*1,Escala!$B$7:$B$11,0)&gt;0,F119*G119,""),""))</f>
        <v/>
      </c>
      <c r="I119" s="5" t="str">
        <f>IF(COUNTA(A119:G119)+COUNTA(J119:N119)=0,"",IF(OR(F119="",G119=""),"Falta evaluar",IF(H119="","Revisar",IF(OR(COUNT(Escala!$B$12:$B$14)&lt;3,COUNTA(Escala!$C$12:$C$15)&lt;4),"Revisar la escala",IF(H119&lt;=Escala!$B$12,Escala!$C$12&amp;"",IF(H119&lt;=Escala!$B$13,Escala!$C$13&amp;"",IF(H119&lt;=Escala!$B$14,Escala!$C$14&amp;"",Escala!$C$15&amp;"")))))))</f>
        <v/>
      </c>
      <c r="O119" s="5" t="str">
        <f>IF(OR(M119="",N119=""),"",IFERROR(IF(MATCH(M119*1,Escala!$B$2:$B$6,0)+MATCH(N119*1,Escala!$B$7:$B$11,0)&gt;0,M119*N119,""),""))</f>
        <v/>
      </c>
      <c r="P119" s="5" t="str">
        <f>IF(COUNTA(A119:G119)+COUNTA(J119:N119)=0,"",IF(AND(M119="",N119=""),IF(J119="","","Falta evaluar"),IF(OR(M119="",N119=""),"Falta evaluar",IF(O119="","Revisar",IF(OR(COUNT(Escala!$B$12:$B$14)&lt;3,COUNTA(Escala!$C$12:$C$15)&lt;4),"Revisar la escala",IF(O119&lt;=Escala!$B$12,Escala!$C$12&amp;"",IF(O119&lt;=Escala!$B$13,Escala!$C$13&amp;"",IF(O119&lt;=Escala!$B$14,Escala!$C$14&amp;"",Escala!$C$15&amp;""))))))))</f>
        <v/>
      </c>
      <c r="Q119" s="5" t="str">
        <f>IF(I119="","",IF(OR(I119="Falta evaluar",I119="Revisar",I119="Revisar la escala"),I119,IF(P119="Revisar","Revisar",IF(COUNT(Escala!$B$16)&lt;1,"Revisar la escala",IF(IF(O119="",H119,O119)&lt;=Escala!$B$16,"Aceptable","No aceptable")))))</f>
        <v/>
      </c>
      <c r="R119" s="5" t="str">
        <f>IF(Q119="No aceptable",COUNTIF(Q$2:Q119,"No aceptable"),"")</f>
        <v/>
      </c>
    </row>
    <row r="120">
      <c r="H120" s="5" t="str">
        <f>IF(OR(F120="",G120=""),"",IFERROR(IF(MATCH(F120*1,Escala!$B$2:$B$6,0)+MATCH(G120*1,Escala!$B$7:$B$11,0)&gt;0,F120*G120,""),""))</f>
        <v/>
      </c>
      <c r="I120" s="5" t="str">
        <f>IF(COUNTA(A120:G120)+COUNTA(J120:N120)=0,"",IF(OR(F120="",G120=""),"Falta evaluar",IF(H120="","Revisar",IF(OR(COUNT(Escala!$B$12:$B$14)&lt;3,COUNTA(Escala!$C$12:$C$15)&lt;4),"Revisar la escala",IF(H120&lt;=Escala!$B$12,Escala!$C$12&amp;"",IF(H120&lt;=Escala!$B$13,Escala!$C$13&amp;"",IF(H120&lt;=Escala!$B$14,Escala!$C$14&amp;"",Escala!$C$15&amp;"")))))))</f>
        <v/>
      </c>
      <c r="O120" s="5" t="str">
        <f>IF(OR(M120="",N120=""),"",IFERROR(IF(MATCH(M120*1,Escala!$B$2:$B$6,0)+MATCH(N120*1,Escala!$B$7:$B$11,0)&gt;0,M120*N120,""),""))</f>
        <v/>
      </c>
      <c r="P120" s="5" t="str">
        <f>IF(COUNTA(A120:G120)+COUNTA(J120:N120)=0,"",IF(AND(M120="",N120=""),IF(J120="","","Falta evaluar"),IF(OR(M120="",N120=""),"Falta evaluar",IF(O120="","Revisar",IF(OR(COUNT(Escala!$B$12:$B$14)&lt;3,COUNTA(Escala!$C$12:$C$15)&lt;4),"Revisar la escala",IF(O120&lt;=Escala!$B$12,Escala!$C$12&amp;"",IF(O120&lt;=Escala!$B$13,Escala!$C$13&amp;"",IF(O120&lt;=Escala!$B$14,Escala!$C$14&amp;"",Escala!$C$15&amp;""))))))))</f>
        <v/>
      </c>
      <c r="Q120" s="5" t="str">
        <f>IF(I120="","",IF(OR(I120="Falta evaluar",I120="Revisar",I120="Revisar la escala"),I120,IF(P120="Revisar","Revisar",IF(COUNT(Escala!$B$16)&lt;1,"Revisar la escala",IF(IF(O120="",H120,O120)&lt;=Escala!$B$16,"Aceptable","No aceptable")))))</f>
        <v/>
      </c>
      <c r="R120" s="5" t="str">
        <f>IF(Q120="No aceptable",COUNTIF(Q$2:Q120,"No aceptable"),"")</f>
        <v/>
      </c>
    </row>
    <row r="121">
      <c r="H121" s="5" t="str">
        <f>IF(OR(F121="",G121=""),"",IFERROR(IF(MATCH(F121*1,Escala!$B$2:$B$6,0)+MATCH(G121*1,Escala!$B$7:$B$11,0)&gt;0,F121*G121,""),""))</f>
        <v/>
      </c>
      <c r="I121" s="5" t="str">
        <f>IF(COUNTA(A121:G121)+COUNTA(J121:N121)=0,"",IF(OR(F121="",G121=""),"Falta evaluar",IF(H121="","Revisar",IF(OR(COUNT(Escala!$B$12:$B$14)&lt;3,COUNTA(Escala!$C$12:$C$15)&lt;4),"Revisar la escala",IF(H121&lt;=Escala!$B$12,Escala!$C$12&amp;"",IF(H121&lt;=Escala!$B$13,Escala!$C$13&amp;"",IF(H121&lt;=Escala!$B$14,Escala!$C$14&amp;"",Escala!$C$15&amp;"")))))))</f>
        <v/>
      </c>
      <c r="O121" s="5" t="str">
        <f>IF(OR(M121="",N121=""),"",IFERROR(IF(MATCH(M121*1,Escala!$B$2:$B$6,0)+MATCH(N121*1,Escala!$B$7:$B$11,0)&gt;0,M121*N121,""),""))</f>
        <v/>
      </c>
      <c r="P121" s="5" t="str">
        <f>IF(COUNTA(A121:G121)+COUNTA(J121:N121)=0,"",IF(AND(M121="",N121=""),IF(J121="","","Falta evaluar"),IF(OR(M121="",N121=""),"Falta evaluar",IF(O121="","Revisar",IF(OR(COUNT(Escala!$B$12:$B$14)&lt;3,COUNTA(Escala!$C$12:$C$15)&lt;4),"Revisar la escala",IF(O121&lt;=Escala!$B$12,Escala!$C$12&amp;"",IF(O121&lt;=Escala!$B$13,Escala!$C$13&amp;"",IF(O121&lt;=Escala!$B$14,Escala!$C$14&amp;"",Escala!$C$15&amp;""))))))))</f>
        <v/>
      </c>
      <c r="Q121" s="5" t="str">
        <f>IF(I121="","",IF(OR(I121="Falta evaluar",I121="Revisar",I121="Revisar la escala"),I121,IF(P121="Revisar","Revisar",IF(COUNT(Escala!$B$16)&lt;1,"Revisar la escala",IF(IF(O121="",H121,O121)&lt;=Escala!$B$16,"Aceptable","No aceptable")))))</f>
        <v/>
      </c>
      <c r="R121" s="5" t="str">
        <f>IF(Q121="No aceptable",COUNTIF(Q$2:Q121,"No aceptable"),"")</f>
        <v/>
      </c>
    </row>
    <row r="122">
      <c r="H122" s="5" t="str">
        <f>IF(OR(F122="",G122=""),"",IFERROR(IF(MATCH(F122*1,Escala!$B$2:$B$6,0)+MATCH(G122*1,Escala!$B$7:$B$11,0)&gt;0,F122*G122,""),""))</f>
        <v/>
      </c>
      <c r="I122" s="5" t="str">
        <f>IF(COUNTA(A122:G122)+COUNTA(J122:N122)=0,"",IF(OR(F122="",G122=""),"Falta evaluar",IF(H122="","Revisar",IF(OR(COUNT(Escala!$B$12:$B$14)&lt;3,COUNTA(Escala!$C$12:$C$15)&lt;4),"Revisar la escala",IF(H122&lt;=Escala!$B$12,Escala!$C$12&amp;"",IF(H122&lt;=Escala!$B$13,Escala!$C$13&amp;"",IF(H122&lt;=Escala!$B$14,Escala!$C$14&amp;"",Escala!$C$15&amp;"")))))))</f>
        <v/>
      </c>
      <c r="O122" s="5" t="str">
        <f>IF(OR(M122="",N122=""),"",IFERROR(IF(MATCH(M122*1,Escala!$B$2:$B$6,0)+MATCH(N122*1,Escala!$B$7:$B$11,0)&gt;0,M122*N122,""),""))</f>
        <v/>
      </c>
      <c r="P122" s="5" t="str">
        <f>IF(COUNTA(A122:G122)+COUNTA(J122:N122)=0,"",IF(AND(M122="",N122=""),IF(J122="","","Falta evaluar"),IF(OR(M122="",N122=""),"Falta evaluar",IF(O122="","Revisar",IF(OR(COUNT(Escala!$B$12:$B$14)&lt;3,COUNTA(Escala!$C$12:$C$15)&lt;4),"Revisar la escala",IF(O122&lt;=Escala!$B$12,Escala!$C$12&amp;"",IF(O122&lt;=Escala!$B$13,Escala!$C$13&amp;"",IF(O122&lt;=Escala!$B$14,Escala!$C$14&amp;"",Escala!$C$15&amp;""))))))))</f>
        <v/>
      </c>
      <c r="Q122" s="5" t="str">
        <f>IF(I122="","",IF(OR(I122="Falta evaluar",I122="Revisar",I122="Revisar la escala"),I122,IF(P122="Revisar","Revisar",IF(COUNT(Escala!$B$16)&lt;1,"Revisar la escala",IF(IF(O122="",H122,O122)&lt;=Escala!$B$16,"Aceptable","No aceptable")))))</f>
        <v/>
      </c>
      <c r="R122" s="5" t="str">
        <f>IF(Q122="No aceptable",COUNTIF(Q$2:Q122,"No aceptable"),"")</f>
        <v/>
      </c>
    </row>
    <row r="123">
      <c r="H123" s="5" t="str">
        <f>IF(OR(F123="",G123=""),"",IFERROR(IF(MATCH(F123*1,Escala!$B$2:$B$6,0)+MATCH(G123*1,Escala!$B$7:$B$11,0)&gt;0,F123*G123,""),""))</f>
        <v/>
      </c>
      <c r="I123" s="5" t="str">
        <f>IF(COUNTA(A123:G123)+COUNTA(J123:N123)=0,"",IF(OR(F123="",G123=""),"Falta evaluar",IF(H123="","Revisar",IF(OR(COUNT(Escala!$B$12:$B$14)&lt;3,COUNTA(Escala!$C$12:$C$15)&lt;4),"Revisar la escala",IF(H123&lt;=Escala!$B$12,Escala!$C$12&amp;"",IF(H123&lt;=Escala!$B$13,Escala!$C$13&amp;"",IF(H123&lt;=Escala!$B$14,Escala!$C$14&amp;"",Escala!$C$15&amp;"")))))))</f>
        <v/>
      </c>
      <c r="O123" s="5" t="str">
        <f>IF(OR(M123="",N123=""),"",IFERROR(IF(MATCH(M123*1,Escala!$B$2:$B$6,0)+MATCH(N123*1,Escala!$B$7:$B$11,0)&gt;0,M123*N123,""),""))</f>
        <v/>
      </c>
      <c r="P123" s="5" t="str">
        <f>IF(COUNTA(A123:G123)+COUNTA(J123:N123)=0,"",IF(AND(M123="",N123=""),IF(J123="","","Falta evaluar"),IF(OR(M123="",N123=""),"Falta evaluar",IF(O123="","Revisar",IF(OR(COUNT(Escala!$B$12:$B$14)&lt;3,COUNTA(Escala!$C$12:$C$15)&lt;4),"Revisar la escala",IF(O123&lt;=Escala!$B$12,Escala!$C$12&amp;"",IF(O123&lt;=Escala!$B$13,Escala!$C$13&amp;"",IF(O123&lt;=Escala!$B$14,Escala!$C$14&amp;"",Escala!$C$15&amp;""))))))))</f>
        <v/>
      </c>
      <c r="Q123" s="5" t="str">
        <f>IF(I123="","",IF(OR(I123="Falta evaluar",I123="Revisar",I123="Revisar la escala"),I123,IF(P123="Revisar","Revisar",IF(COUNT(Escala!$B$16)&lt;1,"Revisar la escala",IF(IF(O123="",H123,O123)&lt;=Escala!$B$16,"Aceptable","No aceptable")))))</f>
        <v/>
      </c>
      <c r="R123" s="5" t="str">
        <f>IF(Q123="No aceptable",COUNTIF(Q$2:Q123,"No aceptable"),"")</f>
        <v/>
      </c>
    </row>
    <row r="124">
      <c r="H124" s="5" t="str">
        <f>IF(OR(F124="",G124=""),"",IFERROR(IF(MATCH(F124*1,Escala!$B$2:$B$6,0)+MATCH(G124*1,Escala!$B$7:$B$11,0)&gt;0,F124*G124,""),""))</f>
        <v/>
      </c>
      <c r="I124" s="5" t="str">
        <f>IF(COUNTA(A124:G124)+COUNTA(J124:N124)=0,"",IF(OR(F124="",G124=""),"Falta evaluar",IF(H124="","Revisar",IF(OR(COUNT(Escala!$B$12:$B$14)&lt;3,COUNTA(Escala!$C$12:$C$15)&lt;4),"Revisar la escala",IF(H124&lt;=Escala!$B$12,Escala!$C$12&amp;"",IF(H124&lt;=Escala!$B$13,Escala!$C$13&amp;"",IF(H124&lt;=Escala!$B$14,Escala!$C$14&amp;"",Escala!$C$15&amp;"")))))))</f>
        <v/>
      </c>
      <c r="O124" s="5" t="str">
        <f>IF(OR(M124="",N124=""),"",IFERROR(IF(MATCH(M124*1,Escala!$B$2:$B$6,0)+MATCH(N124*1,Escala!$B$7:$B$11,0)&gt;0,M124*N124,""),""))</f>
        <v/>
      </c>
      <c r="P124" s="5" t="str">
        <f>IF(COUNTA(A124:G124)+COUNTA(J124:N124)=0,"",IF(AND(M124="",N124=""),IF(J124="","","Falta evaluar"),IF(OR(M124="",N124=""),"Falta evaluar",IF(O124="","Revisar",IF(OR(COUNT(Escala!$B$12:$B$14)&lt;3,COUNTA(Escala!$C$12:$C$15)&lt;4),"Revisar la escala",IF(O124&lt;=Escala!$B$12,Escala!$C$12&amp;"",IF(O124&lt;=Escala!$B$13,Escala!$C$13&amp;"",IF(O124&lt;=Escala!$B$14,Escala!$C$14&amp;"",Escala!$C$15&amp;""))))))))</f>
        <v/>
      </c>
      <c r="Q124" s="5" t="str">
        <f>IF(I124="","",IF(OR(I124="Falta evaluar",I124="Revisar",I124="Revisar la escala"),I124,IF(P124="Revisar","Revisar",IF(COUNT(Escala!$B$16)&lt;1,"Revisar la escala",IF(IF(O124="",H124,O124)&lt;=Escala!$B$16,"Aceptable","No aceptable")))))</f>
        <v/>
      </c>
      <c r="R124" s="5" t="str">
        <f>IF(Q124="No aceptable",COUNTIF(Q$2:Q124,"No aceptable"),"")</f>
        <v/>
      </c>
    </row>
    <row r="125">
      <c r="H125" s="5" t="str">
        <f>IF(OR(F125="",G125=""),"",IFERROR(IF(MATCH(F125*1,Escala!$B$2:$B$6,0)+MATCH(G125*1,Escala!$B$7:$B$11,0)&gt;0,F125*G125,""),""))</f>
        <v/>
      </c>
      <c r="I125" s="5" t="str">
        <f>IF(COUNTA(A125:G125)+COUNTA(J125:N125)=0,"",IF(OR(F125="",G125=""),"Falta evaluar",IF(H125="","Revisar",IF(OR(COUNT(Escala!$B$12:$B$14)&lt;3,COUNTA(Escala!$C$12:$C$15)&lt;4),"Revisar la escala",IF(H125&lt;=Escala!$B$12,Escala!$C$12&amp;"",IF(H125&lt;=Escala!$B$13,Escala!$C$13&amp;"",IF(H125&lt;=Escala!$B$14,Escala!$C$14&amp;"",Escala!$C$15&amp;"")))))))</f>
        <v/>
      </c>
      <c r="O125" s="5" t="str">
        <f>IF(OR(M125="",N125=""),"",IFERROR(IF(MATCH(M125*1,Escala!$B$2:$B$6,0)+MATCH(N125*1,Escala!$B$7:$B$11,0)&gt;0,M125*N125,""),""))</f>
        <v/>
      </c>
      <c r="P125" s="5" t="str">
        <f>IF(COUNTA(A125:G125)+COUNTA(J125:N125)=0,"",IF(AND(M125="",N125=""),IF(J125="","","Falta evaluar"),IF(OR(M125="",N125=""),"Falta evaluar",IF(O125="","Revisar",IF(OR(COUNT(Escala!$B$12:$B$14)&lt;3,COUNTA(Escala!$C$12:$C$15)&lt;4),"Revisar la escala",IF(O125&lt;=Escala!$B$12,Escala!$C$12&amp;"",IF(O125&lt;=Escala!$B$13,Escala!$C$13&amp;"",IF(O125&lt;=Escala!$B$14,Escala!$C$14&amp;"",Escala!$C$15&amp;""))))))))</f>
        <v/>
      </c>
      <c r="Q125" s="5" t="str">
        <f>IF(I125="","",IF(OR(I125="Falta evaluar",I125="Revisar",I125="Revisar la escala"),I125,IF(P125="Revisar","Revisar",IF(COUNT(Escala!$B$16)&lt;1,"Revisar la escala",IF(IF(O125="",H125,O125)&lt;=Escala!$B$16,"Aceptable","No aceptable")))))</f>
        <v/>
      </c>
      <c r="R125" s="5" t="str">
        <f>IF(Q125="No aceptable",COUNTIF(Q$2:Q125,"No aceptable"),"")</f>
        <v/>
      </c>
    </row>
    <row r="126">
      <c r="H126" s="5" t="str">
        <f>IF(OR(F126="",G126=""),"",IFERROR(IF(MATCH(F126*1,Escala!$B$2:$B$6,0)+MATCH(G126*1,Escala!$B$7:$B$11,0)&gt;0,F126*G126,""),""))</f>
        <v/>
      </c>
      <c r="I126" s="5" t="str">
        <f>IF(COUNTA(A126:G126)+COUNTA(J126:N126)=0,"",IF(OR(F126="",G126=""),"Falta evaluar",IF(H126="","Revisar",IF(OR(COUNT(Escala!$B$12:$B$14)&lt;3,COUNTA(Escala!$C$12:$C$15)&lt;4),"Revisar la escala",IF(H126&lt;=Escala!$B$12,Escala!$C$12&amp;"",IF(H126&lt;=Escala!$B$13,Escala!$C$13&amp;"",IF(H126&lt;=Escala!$B$14,Escala!$C$14&amp;"",Escala!$C$15&amp;"")))))))</f>
        <v/>
      </c>
      <c r="O126" s="5" t="str">
        <f>IF(OR(M126="",N126=""),"",IFERROR(IF(MATCH(M126*1,Escala!$B$2:$B$6,0)+MATCH(N126*1,Escala!$B$7:$B$11,0)&gt;0,M126*N126,""),""))</f>
        <v/>
      </c>
      <c r="P126" s="5" t="str">
        <f>IF(COUNTA(A126:G126)+COUNTA(J126:N126)=0,"",IF(AND(M126="",N126=""),IF(J126="","","Falta evaluar"),IF(OR(M126="",N126=""),"Falta evaluar",IF(O126="","Revisar",IF(OR(COUNT(Escala!$B$12:$B$14)&lt;3,COUNTA(Escala!$C$12:$C$15)&lt;4),"Revisar la escala",IF(O126&lt;=Escala!$B$12,Escala!$C$12&amp;"",IF(O126&lt;=Escala!$B$13,Escala!$C$13&amp;"",IF(O126&lt;=Escala!$B$14,Escala!$C$14&amp;"",Escala!$C$15&amp;""))))))))</f>
        <v/>
      </c>
      <c r="Q126" s="5" t="str">
        <f>IF(I126="","",IF(OR(I126="Falta evaluar",I126="Revisar",I126="Revisar la escala"),I126,IF(P126="Revisar","Revisar",IF(COUNT(Escala!$B$16)&lt;1,"Revisar la escala",IF(IF(O126="",H126,O126)&lt;=Escala!$B$16,"Aceptable","No aceptable")))))</f>
        <v/>
      </c>
      <c r="R126" s="5" t="str">
        <f>IF(Q126="No aceptable",COUNTIF(Q$2:Q126,"No aceptable"),"")</f>
        <v/>
      </c>
    </row>
    <row r="127">
      <c r="H127" s="5" t="str">
        <f>IF(OR(F127="",G127=""),"",IFERROR(IF(MATCH(F127*1,Escala!$B$2:$B$6,0)+MATCH(G127*1,Escala!$B$7:$B$11,0)&gt;0,F127*G127,""),""))</f>
        <v/>
      </c>
      <c r="I127" s="5" t="str">
        <f>IF(COUNTA(A127:G127)+COUNTA(J127:N127)=0,"",IF(OR(F127="",G127=""),"Falta evaluar",IF(H127="","Revisar",IF(OR(COUNT(Escala!$B$12:$B$14)&lt;3,COUNTA(Escala!$C$12:$C$15)&lt;4),"Revisar la escala",IF(H127&lt;=Escala!$B$12,Escala!$C$12&amp;"",IF(H127&lt;=Escala!$B$13,Escala!$C$13&amp;"",IF(H127&lt;=Escala!$B$14,Escala!$C$14&amp;"",Escala!$C$15&amp;"")))))))</f>
        <v/>
      </c>
      <c r="O127" s="5" t="str">
        <f>IF(OR(M127="",N127=""),"",IFERROR(IF(MATCH(M127*1,Escala!$B$2:$B$6,0)+MATCH(N127*1,Escala!$B$7:$B$11,0)&gt;0,M127*N127,""),""))</f>
        <v/>
      </c>
      <c r="P127" s="5" t="str">
        <f>IF(COUNTA(A127:G127)+COUNTA(J127:N127)=0,"",IF(AND(M127="",N127=""),IF(J127="","","Falta evaluar"),IF(OR(M127="",N127=""),"Falta evaluar",IF(O127="","Revisar",IF(OR(COUNT(Escala!$B$12:$B$14)&lt;3,COUNTA(Escala!$C$12:$C$15)&lt;4),"Revisar la escala",IF(O127&lt;=Escala!$B$12,Escala!$C$12&amp;"",IF(O127&lt;=Escala!$B$13,Escala!$C$13&amp;"",IF(O127&lt;=Escala!$B$14,Escala!$C$14&amp;"",Escala!$C$15&amp;""))))))))</f>
        <v/>
      </c>
      <c r="Q127" s="5" t="str">
        <f>IF(I127="","",IF(OR(I127="Falta evaluar",I127="Revisar",I127="Revisar la escala"),I127,IF(P127="Revisar","Revisar",IF(COUNT(Escala!$B$16)&lt;1,"Revisar la escala",IF(IF(O127="",H127,O127)&lt;=Escala!$B$16,"Aceptable","No aceptable")))))</f>
        <v/>
      </c>
      <c r="R127" s="5" t="str">
        <f>IF(Q127="No aceptable",COUNTIF(Q$2:Q127,"No aceptable"),"")</f>
        <v/>
      </c>
    </row>
    <row r="128">
      <c r="H128" s="5" t="str">
        <f>IF(OR(F128="",G128=""),"",IFERROR(IF(MATCH(F128*1,Escala!$B$2:$B$6,0)+MATCH(G128*1,Escala!$B$7:$B$11,0)&gt;0,F128*G128,""),""))</f>
        <v/>
      </c>
      <c r="I128" s="5" t="str">
        <f>IF(COUNTA(A128:G128)+COUNTA(J128:N128)=0,"",IF(OR(F128="",G128=""),"Falta evaluar",IF(H128="","Revisar",IF(OR(COUNT(Escala!$B$12:$B$14)&lt;3,COUNTA(Escala!$C$12:$C$15)&lt;4),"Revisar la escala",IF(H128&lt;=Escala!$B$12,Escala!$C$12&amp;"",IF(H128&lt;=Escala!$B$13,Escala!$C$13&amp;"",IF(H128&lt;=Escala!$B$14,Escala!$C$14&amp;"",Escala!$C$15&amp;"")))))))</f>
        <v/>
      </c>
      <c r="O128" s="5" t="str">
        <f>IF(OR(M128="",N128=""),"",IFERROR(IF(MATCH(M128*1,Escala!$B$2:$B$6,0)+MATCH(N128*1,Escala!$B$7:$B$11,0)&gt;0,M128*N128,""),""))</f>
        <v/>
      </c>
      <c r="P128" s="5" t="str">
        <f>IF(COUNTA(A128:G128)+COUNTA(J128:N128)=0,"",IF(AND(M128="",N128=""),IF(J128="","","Falta evaluar"),IF(OR(M128="",N128=""),"Falta evaluar",IF(O128="","Revisar",IF(OR(COUNT(Escala!$B$12:$B$14)&lt;3,COUNTA(Escala!$C$12:$C$15)&lt;4),"Revisar la escala",IF(O128&lt;=Escala!$B$12,Escala!$C$12&amp;"",IF(O128&lt;=Escala!$B$13,Escala!$C$13&amp;"",IF(O128&lt;=Escala!$B$14,Escala!$C$14&amp;"",Escala!$C$15&amp;""))))))))</f>
        <v/>
      </c>
      <c r="Q128" s="5" t="str">
        <f>IF(I128="","",IF(OR(I128="Falta evaluar",I128="Revisar",I128="Revisar la escala"),I128,IF(P128="Revisar","Revisar",IF(COUNT(Escala!$B$16)&lt;1,"Revisar la escala",IF(IF(O128="",H128,O128)&lt;=Escala!$B$16,"Aceptable","No aceptable")))))</f>
        <v/>
      </c>
      <c r="R128" s="5" t="str">
        <f>IF(Q128="No aceptable",COUNTIF(Q$2:Q128,"No aceptable"),"")</f>
        <v/>
      </c>
    </row>
    <row r="129">
      <c r="H129" s="5" t="str">
        <f>IF(OR(F129="",G129=""),"",IFERROR(IF(MATCH(F129*1,Escala!$B$2:$B$6,0)+MATCH(G129*1,Escala!$B$7:$B$11,0)&gt;0,F129*G129,""),""))</f>
        <v/>
      </c>
      <c r="I129" s="5" t="str">
        <f>IF(COUNTA(A129:G129)+COUNTA(J129:N129)=0,"",IF(OR(F129="",G129=""),"Falta evaluar",IF(H129="","Revisar",IF(OR(COUNT(Escala!$B$12:$B$14)&lt;3,COUNTA(Escala!$C$12:$C$15)&lt;4),"Revisar la escala",IF(H129&lt;=Escala!$B$12,Escala!$C$12&amp;"",IF(H129&lt;=Escala!$B$13,Escala!$C$13&amp;"",IF(H129&lt;=Escala!$B$14,Escala!$C$14&amp;"",Escala!$C$15&amp;"")))))))</f>
        <v/>
      </c>
      <c r="O129" s="5" t="str">
        <f>IF(OR(M129="",N129=""),"",IFERROR(IF(MATCH(M129*1,Escala!$B$2:$B$6,0)+MATCH(N129*1,Escala!$B$7:$B$11,0)&gt;0,M129*N129,""),""))</f>
        <v/>
      </c>
      <c r="P129" s="5" t="str">
        <f>IF(COUNTA(A129:G129)+COUNTA(J129:N129)=0,"",IF(AND(M129="",N129=""),IF(J129="","","Falta evaluar"),IF(OR(M129="",N129=""),"Falta evaluar",IF(O129="","Revisar",IF(OR(COUNT(Escala!$B$12:$B$14)&lt;3,COUNTA(Escala!$C$12:$C$15)&lt;4),"Revisar la escala",IF(O129&lt;=Escala!$B$12,Escala!$C$12&amp;"",IF(O129&lt;=Escala!$B$13,Escala!$C$13&amp;"",IF(O129&lt;=Escala!$B$14,Escala!$C$14&amp;"",Escala!$C$15&amp;""))))))))</f>
        <v/>
      </c>
      <c r="Q129" s="5" t="str">
        <f>IF(I129="","",IF(OR(I129="Falta evaluar",I129="Revisar",I129="Revisar la escala"),I129,IF(P129="Revisar","Revisar",IF(COUNT(Escala!$B$16)&lt;1,"Revisar la escala",IF(IF(O129="",H129,O129)&lt;=Escala!$B$16,"Aceptable","No aceptable")))))</f>
        <v/>
      </c>
      <c r="R129" s="5" t="str">
        <f>IF(Q129="No aceptable",COUNTIF(Q$2:Q129,"No aceptable"),"")</f>
        <v/>
      </c>
    </row>
    <row r="130">
      <c r="H130" s="5" t="str">
        <f>IF(OR(F130="",G130=""),"",IFERROR(IF(MATCH(F130*1,Escala!$B$2:$B$6,0)+MATCH(G130*1,Escala!$B$7:$B$11,0)&gt;0,F130*G130,""),""))</f>
        <v/>
      </c>
      <c r="I130" s="5" t="str">
        <f>IF(COUNTA(A130:G130)+COUNTA(J130:N130)=0,"",IF(OR(F130="",G130=""),"Falta evaluar",IF(H130="","Revisar",IF(OR(COUNT(Escala!$B$12:$B$14)&lt;3,COUNTA(Escala!$C$12:$C$15)&lt;4),"Revisar la escala",IF(H130&lt;=Escala!$B$12,Escala!$C$12&amp;"",IF(H130&lt;=Escala!$B$13,Escala!$C$13&amp;"",IF(H130&lt;=Escala!$B$14,Escala!$C$14&amp;"",Escala!$C$15&amp;"")))))))</f>
        <v/>
      </c>
      <c r="O130" s="5" t="str">
        <f>IF(OR(M130="",N130=""),"",IFERROR(IF(MATCH(M130*1,Escala!$B$2:$B$6,0)+MATCH(N130*1,Escala!$B$7:$B$11,0)&gt;0,M130*N130,""),""))</f>
        <v/>
      </c>
      <c r="P130" s="5" t="str">
        <f>IF(COUNTA(A130:G130)+COUNTA(J130:N130)=0,"",IF(AND(M130="",N130=""),IF(J130="","","Falta evaluar"),IF(OR(M130="",N130=""),"Falta evaluar",IF(O130="","Revisar",IF(OR(COUNT(Escala!$B$12:$B$14)&lt;3,COUNTA(Escala!$C$12:$C$15)&lt;4),"Revisar la escala",IF(O130&lt;=Escala!$B$12,Escala!$C$12&amp;"",IF(O130&lt;=Escala!$B$13,Escala!$C$13&amp;"",IF(O130&lt;=Escala!$B$14,Escala!$C$14&amp;"",Escala!$C$15&amp;""))))))))</f>
        <v/>
      </c>
      <c r="Q130" s="5" t="str">
        <f>IF(I130="","",IF(OR(I130="Falta evaluar",I130="Revisar",I130="Revisar la escala"),I130,IF(P130="Revisar","Revisar",IF(COUNT(Escala!$B$16)&lt;1,"Revisar la escala",IF(IF(O130="",H130,O130)&lt;=Escala!$B$16,"Aceptable","No aceptable")))))</f>
        <v/>
      </c>
      <c r="R130" s="5" t="str">
        <f>IF(Q130="No aceptable",COUNTIF(Q$2:Q130,"No aceptable"),"")</f>
        <v/>
      </c>
    </row>
    <row r="131">
      <c r="H131" s="5" t="str">
        <f>IF(OR(F131="",G131=""),"",IFERROR(IF(MATCH(F131*1,Escala!$B$2:$B$6,0)+MATCH(G131*1,Escala!$B$7:$B$11,0)&gt;0,F131*G131,""),""))</f>
        <v/>
      </c>
      <c r="I131" s="5" t="str">
        <f>IF(COUNTA(A131:G131)+COUNTA(J131:N131)=0,"",IF(OR(F131="",G131=""),"Falta evaluar",IF(H131="","Revisar",IF(OR(COUNT(Escala!$B$12:$B$14)&lt;3,COUNTA(Escala!$C$12:$C$15)&lt;4),"Revisar la escala",IF(H131&lt;=Escala!$B$12,Escala!$C$12&amp;"",IF(H131&lt;=Escala!$B$13,Escala!$C$13&amp;"",IF(H131&lt;=Escala!$B$14,Escala!$C$14&amp;"",Escala!$C$15&amp;"")))))))</f>
        <v/>
      </c>
      <c r="O131" s="5" t="str">
        <f>IF(OR(M131="",N131=""),"",IFERROR(IF(MATCH(M131*1,Escala!$B$2:$B$6,0)+MATCH(N131*1,Escala!$B$7:$B$11,0)&gt;0,M131*N131,""),""))</f>
        <v/>
      </c>
      <c r="P131" s="5" t="str">
        <f>IF(COUNTA(A131:G131)+COUNTA(J131:N131)=0,"",IF(AND(M131="",N131=""),IF(J131="","","Falta evaluar"),IF(OR(M131="",N131=""),"Falta evaluar",IF(O131="","Revisar",IF(OR(COUNT(Escala!$B$12:$B$14)&lt;3,COUNTA(Escala!$C$12:$C$15)&lt;4),"Revisar la escala",IF(O131&lt;=Escala!$B$12,Escala!$C$12&amp;"",IF(O131&lt;=Escala!$B$13,Escala!$C$13&amp;"",IF(O131&lt;=Escala!$B$14,Escala!$C$14&amp;"",Escala!$C$15&amp;""))))))))</f>
        <v/>
      </c>
      <c r="Q131" s="5" t="str">
        <f>IF(I131="","",IF(OR(I131="Falta evaluar",I131="Revisar",I131="Revisar la escala"),I131,IF(P131="Revisar","Revisar",IF(COUNT(Escala!$B$16)&lt;1,"Revisar la escala",IF(IF(O131="",H131,O131)&lt;=Escala!$B$16,"Aceptable","No aceptable")))))</f>
        <v/>
      </c>
      <c r="R131" s="5" t="str">
        <f>IF(Q131="No aceptable",COUNTIF(Q$2:Q131,"No aceptable"),"")</f>
        <v/>
      </c>
    </row>
    <row r="132">
      <c r="H132" s="5" t="str">
        <f>IF(OR(F132="",G132=""),"",IFERROR(IF(MATCH(F132*1,Escala!$B$2:$B$6,0)+MATCH(G132*1,Escala!$B$7:$B$11,0)&gt;0,F132*G132,""),""))</f>
        <v/>
      </c>
      <c r="I132" s="5" t="str">
        <f>IF(COUNTA(A132:G132)+COUNTA(J132:N132)=0,"",IF(OR(F132="",G132=""),"Falta evaluar",IF(H132="","Revisar",IF(OR(COUNT(Escala!$B$12:$B$14)&lt;3,COUNTA(Escala!$C$12:$C$15)&lt;4),"Revisar la escala",IF(H132&lt;=Escala!$B$12,Escala!$C$12&amp;"",IF(H132&lt;=Escala!$B$13,Escala!$C$13&amp;"",IF(H132&lt;=Escala!$B$14,Escala!$C$14&amp;"",Escala!$C$15&amp;"")))))))</f>
        <v/>
      </c>
      <c r="O132" s="5" t="str">
        <f>IF(OR(M132="",N132=""),"",IFERROR(IF(MATCH(M132*1,Escala!$B$2:$B$6,0)+MATCH(N132*1,Escala!$B$7:$B$11,0)&gt;0,M132*N132,""),""))</f>
        <v/>
      </c>
      <c r="P132" s="5" t="str">
        <f>IF(COUNTA(A132:G132)+COUNTA(J132:N132)=0,"",IF(AND(M132="",N132=""),IF(J132="","","Falta evaluar"),IF(OR(M132="",N132=""),"Falta evaluar",IF(O132="","Revisar",IF(OR(COUNT(Escala!$B$12:$B$14)&lt;3,COUNTA(Escala!$C$12:$C$15)&lt;4),"Revisar la escala",IF(O132&lt;=Escala!$B$12,Escala!$C$12&amp;"",IF(O132&lt;=Escala!$B$13,Escala!$C$13&amp;"",IF(O132&lt;=Escala!$B$14,Escala!$C$14&amp;"",Escala!$C$15&amp;""))))))))</f>
        <v/>
      </c>
      <c r="Q132" s="5" t="str">
        <f>IF(I132="","",IF(OR(I132="Falta evaluar",I132="Revisar",I132="Revisar la escala"),I132,IF(P132="Revisar","Revisar",IF(COUNT(Escala!$B$16)&lt;1,"Revisar la escala",IF(IF(O132="",H132,O132)&lt;=Escala!$B$16,"Aceptable","No aceptable")))))</f>
        <v/>
      </c>
      <c r="R132" s="5" t="str">
        <f>IF(Q132="No aceptable",COUNTIF(Q$2:Q132,"No aceptable"),"")</f>
        <v/>
      </c>
    </row>
    <row r="133">
      <c r="H133" s="5" t="str">
        <f>IF(OR(F133="",G133=""),"",IFERROR(IF(MATCH(F133*1,Escala!$B$2:$B$6,0)+MATCH(G133*1,Escala!$B$7:$B$11,0)&gt;0,F133*G133,""),""))</f>
        <v/>
      </c>
      <c r="I133" s="5" t="str">
        <f>IF(COUNTA(A133:G133)+COUNTA(J133:N133)=0,"",IF(OR(F133="",G133=""),"Falta evaluar",IF(H133="","Revisar",IF(OR(COUNT(Escala!$B$12:$B$14)&lt;3,COUNTA(Escala!$C$12:$C$15)&lt;4),"Revisar la escala",IF(H133&lt;=Escala!$B$12,Escala!$C$12&amp;"",IF(H133&lt;=Escala!$B$13,Escala!$C$13&amp;"",IF(H133&lt;=Escala!$B$14,Escala!$C$14&amp;"",Escala!$C$15&amp;"")))))))</f>
        <v/>
      </c>
      <c r="O133" s="5" t="str">
        <f>IF(OR(M133="",N133=""),"",IFERROR(IF(MATCH(M133*1,Escala!$B$2:$B$6,0)+MATCH(N133*1,Escala!$B$7:$B$11,0)&gt;0,M133*N133,""),""))</f>
        <v/>
      </c>
      <c r="P133" s="5" t="str">
        <f>IF(COUNTA(A133:G133)+COUNTA(J133:N133)=0,"",IF(AND(M133="",N133=""),IF(J133="","","Falta evaluar"),IF(OR(M133="",N133=""),"Falta evaluar",IF(O133="","Revisar",IF(OR(COUNT(Escala!$B$12:$B$14)&lt;3,COUNTA(Escala!$C$12:$C$15)&lt;4),"Revisar la escala",IF(O133&lt;=Escala!$B$12,Escala!$C$12&amp;"",IF(O133&lt;=Escala!$B$13,Escala!$C$13&amp;"",IF(O133&lt;=Escala!$B$14,Escala!$C$14&amp;"",Escala!$C$15&amp;""))))))))</f>
        <v/>
      </c>
      <c r="Q133" s="5" t="str">
        <f>IF(I133="","",IF(OR(I133="Falta evaluar",I133="Revisar",I133="Revisar la escala"),I133,IF(P133="Revisar","Revisar",IF(COUNT(Escala!$B$16)&lt;1,"Revisar la escala",IF(IF(O133="",H133,O133)&lt;=Escala!$B$16,"Aceptable","No aceptable")))))</f>
        <v/>
      </c>
      <c r="R133" s="5" t="str">
        <f>IF(Q133="No aceptable",COUNTIF(Q$2:Q133,"No aceptable"),"")</f>
        <v/>
      </c>
    </row>
    <row r="134">
      <c r="H134" s="5" t="str">
        <f>IF(OR(F134="",G134=""),"",IFERROR(IF(MATCH(F134*1,Escala!$B$2:$B$6,0)+MATCH(G134*1,Escala!$B$7:$B$11,0)&gt;0,F134*G134,""),""))</f>
        <v/>
      </c>
      <c r="I134" s="5" t="str">
        <f>IF(COUNTA(A134:G134)+COUNTA(J134:N134)=0,"",IF(OR(F134="",G134=""),"Falta evaluar",IF(H134="","Revisar",IF(OR(COUNT(Escala!$B$12:$B$14)&lt;3,COUNTA(Escala!$C$12:$C$15)&lt;4),"Revisar la escala",IF(H134&lt;=Escala!$B$12,Escala!$C$12&amp;"",IF(H134&lt;=Escala!$B$13,Escala!$C$13&amp;"",IF(H134&lt;=Escala!$B$14,Escala!$C$14&amp;"",Escala!$C$15&amp;"")))))))</f>
        <v/>
      </c>
      <c r="O134" s="5" t="str">
        <f>IF(OR(M134="",N134=""),"",IFERROR(IF(MATCH(M134*1,Escala!$B$2:$B$6,0)+MATCH(N134*1,Escala!$B$7:$B$11,0)&gt;0,M134*N134,""),""))</f>
        <v/>
      </c>
      <c r="P134" s="5" t="str">
        <f>IF(COUNTA(A134:G134)+COUNTA(J134:N134)=0,"",IF(AND(M134="",N134=""),IF(J134="","","Falta evaluar"),IF(OR(M134="",N134=""),"Falta evaluar",IF(O134="","Revisar",IF(OR(COUNT(Escala!$B$12:$B$14)&lt;3,COUNTA(Escala!$C$12:$C$15)&lt;4),"Revisar la escala",IF(O134&lt;=Escala!$B$12,Escala!$C$12&amp;"",IF(O134&lt;=Escala!$B$13,Escala!$C$13&amp;"",IF(O134&lt;=Escala!$B$14,Escala!$C$14&amp;"",Escala!$C$15&amp;""))))))))</f>
        <v/>
      </c>
      <c r="Q134" s="5" t="str">
        <f>IF(I134="","",IF(OR(I134="Falta evaluar",I134="Revisar",I134="Revisar la escala"),I134,IF(P134="Revisar","Revisar",IF(COUNT(Escala!$B$16)&lt;1,"Revisar la escala",IF(IF(O134="",H134,O134)&lt;=Escala!$B$16,"Aceptable","No aceptable")))))</f>
        <v/>
      </c>
      <c r="R134" s="5" t="str">
        <f>IF(Q134="No aceptable",COUNTIF(Q$2:Q134,"No aceptable"),"")</f>
        <v/>
      </c>
    </row>
    <row r="135">
      <c r="H135" s="5" t="str">
        <f>IF(OR(F135="",G135=""),"",IFERROR(IF(MATCH(F135*1,Escala!$B$2:$B$6,0)+MATCH(G135*1,Escala!$B$7:$B$11,0)&gt;0,F135*G135,""),""))</f>
        <v/>
      </c>
      <c r="I135" s="5" t="str">
        <f>IF(COUNTA(A135:G135)+COUNTA(J135:N135)=0,"",IF(OR(F135="",G135=""),"Falta evaluar",IF(H135="","Revisar",IF(OR(COUNT(Escala!$B$12:$B$14)&lt;3,COUNTA(Escala!$C$12:$C$15)&lt;4),"Revisar la escala",IF(H135&lt;=Escala!$B$12,Escala!$C$12&amp;"",IF(H135&lt;=Escala!$B$13,Escala!$C$13&amp;"",IF(H135&lt;=Escala!$B$14,Escala!$C$14&amp;"",Escala!$C$15&amp;"")))))))</f>
        <v/>
      </c>
      <c r="O135" s="5" t="str">
        <f>IF(OR(M135="",N135=""),"",IFERROR(IF(MATCH(M135*1,Escala!$B$2:$B$6,0)+MATCH(N135*1,Escala!$B$7:$B$11,0)&gt;0,M135*N135,""),""))</f>
        <v/>
      </c>
      <c r="P135" s="5" t="str">
        <f>IF(COUNTA(A135:G135)+COUNTA(J135:N135)=0,"",IF(AND(M135="",N135=""),IF(J135="","","Falta evaluar"),IF(OR(M135="",N135=""),"Falta evaluar",IF(O135="","Revisar",IF(OR(COUNT(Escala!$B$12:$B$14)&lt;3,COUNTA(Escala!$C$12:$C$15)&lt;4),"Revisar la escala",IF(O135&lt;=Escala!$B$12,Escala!$C$12&amp;"",IF(O135&lt;=Escala!$B$13,Escala!$C$13&amp;"",IF(O135&lt;=Escala!$B$14,Escala!$C$14&amp;"",Escala!$C$15&amp;""))))))))</f>
        <v/>
      </c>
      <c r="Q135" s="5" t="str">
        <f>IF(I135="","",IF(OR(I135="Falta evaluar",I135="Revisar",I135="Revisar la escala"),I135,IF(P135="Revisar","Revisar",IF(COUNT(Escala!$B$16)&lt;1,"Revisar la escala",IF(IF(O135="",H135,O135)&lt;=Escala!$B$16,"Aceptable","No aceptable")))))</f>
        <v/>
      </c>
      <c r="R135" s="5" t="str">
        <f>IF(Q135="No aceptable",COUNTIF(Q$2:Q135,"No aceptable"),"")</f>
        <v/>
      </c>
    </row>
    <row r="136">
      <c r="H136" s="5" t="str">
        <f>IF(OR(F136="",G136=""),"",IFERROR(IF(MATCH(F136*1,Escala!$B$2:$B$6,0)+MATCH(G136*1,Escala!$B$7:$B$11,0)&gt;0,F136*G136,""),""))</f>
        <v/>
      </c>
      <c r="I136" s="5" t="str">
        <f>IF(COUNTA(A136:G136)+COUNTA(J136:N136)=0,"",IF(OR(F136="",G136=""),"Falta evaluar",IF(H136="","Revisar",IF(OR(COUNT(Escala!$B$12:$B$14)&lt;3,COUNTA(Escala!$C$12:$C$15)&lt;4),"Revisar la escala",IF(H136&lt;=Escala!$B$12,Escala!$C$12&amp;"",IF(H136&lt;=Escala!$B$13,Escala!$C$13&amp;"",IF(H136&lt;=Escala!$B$14,Escala!$C$14&amp;"",Escala!$C$15&amp;"")))))))</f>
        <v/>
      </c>
      <c r="O136" s="5" t="str">
        <f>IF(OR(M136="",N136=""),"",IFERROR(IF(MATCH(M136*1,Escala!$B$2:$B$6,0)+MATCH(N136*1,Escala!$B$7:$B$11,0)&gt;0,M136*N136,""),""))</f>
        <v/>
      </c>
      <c r="P136" s="5" t="str">
        <f>IF(COUNTA(A136:G136)+COUNTA(J136:N136)=0,"",IF(AND(M136="",N136=""),IF(J136="","","Falta evaluar"),IF(OR(M136="",N136=""),"Falta evaluar",IF(O136="","Revisar",IF(OR(COUNT(Escala!$B$12:$B$14)&lt;3,COUNTA(Escala!$C$12:$C$15)&lt;4),"Revisar la escala",IF(O136&lt;=Escala!$B$12,Escala!$C$12&amp;"",IF(O136&lt;=Escala!$B$13,Escala!$C$13&amp;"",IF(O136&lt;=Escala!$B$14,Escala!$C$14&amp;"",Escala!$C$15&amp;""))))))))</f>
        <v/>
      </c>
      <c r="Q136" s="5" t="str">
        <f>IF(I136="","",IF(OR(I136="Falta evaluar",I136="Revisar",I136="Revisar la escala"),I136,IF(P136="Revisar","Revisar",IF(COUNT(Escala!$B$16)&lt;1,"Revisar la escala",IF(IF(O136="",H136,O136)&lt;=Escala!$B$16,"Aceptable","No aceptable")))))</f>
        <v/>
      </c>
      <c r="R136" s="5" t="str">
        <f>IF(Q136="No aceptable",COUNTIF(Q$2:Q136,"No aceptable"),"")</f>
        <v/>
      </c>
    </row>
    <row r="137">
      <c r="H137" s="5" t="str">
        <f>IF(OR(F137="",G137=""),"",IFERROR(IF(MATCH(F137*1,Escala!$B$2:$B$6,0)+MATCH(G137*1,Escala!$B$7:$B$11,0)&gt;0,F137*G137,""),""))</f>
        <v/>
      </c>
      <c r="I137" s="5" t="str">
        <f>IF(COUNTA(A137:G137)+COUNTA(J137:N137)=0,"",IF(OR(F137="",G137=""),"Falta evaluar",IF(H137="","Revisar",IF(OR(COUNT(Escala!$B$12:$B$14)&lt;3,COUNTA(Escala!$C$12:$C$15)&lt;4),"Revisar la escala",IF(H137&lt;=Escala!$B$12,Escala!$C$12&amp;"",IF(H137&lt;=Escala!$B$13,Escala!$C$13&amp;"",IF(H137&lt;=Escala!$B$14,Escala!$C$14&amp;"",Escala!$C$15&amp;"")))))))</f>
        <v/>
      </c>
      <c r="O137" s="5" t="str">
        <f>IF(OR(M137="",N137=""),"",IFERROR(IF(MATCH(M137*1,Escala!$B$2:$B$6,0)+MATCH(N137*1,Escala!$B$7:$B$11,0)&gt;0,M137*N137,""),""))</f>
        <v/>
      </c>
      <c r="P137" s="5" t="str">
        <f>IF(COUNTA(A137:G137)+COUNTA(J137:N137)=0,"",IF(AND(M137="",N137=""),IF(J137="","","Falta evaluar"),IF(OR(M137="",N137=""),"Falta evaluar",IF(O137="","Revisar",IF(OR(COUNT(Escala!$B$12:$B$14)&lt;3,COUNTA(Escala!$C$12:$C$15)&lt;4),"Revisar la escala",IF(O137&lt;=Escala!$B$12,Escala!$C$12&amp;"",IF(O137&lt;=Escala!$B$13,Escala!$C$13&amp;"",IF(O137&lt;=Escala!$B$14,Escala!$C$14&amp;"",Escala!$C$15&amp;""))))))))</f>
        <v/>
      </c>
      <c r="Q137" s="5" t="str">
        <f>IF(I137="","",IF(OR(I137="Falta evaluar",I137="Revisar",I137="Revisar la escala"),I137,IF(P137="Revisar","Revisar",IF(COUNT(Escala!$B$16)&lt;1,"Revisar la escala",IF(IF(O137="",H137,O137)&lt;=Escala!$B$16,"Aceptable","No aceptable")))))</f>
        <v/>
      </c>
      <c r="R137" s="5" t="str">
        <f>IF(Q137="No aceptable",COUNTIF(Q$2:Q137,"No aceptable"),"")</f>
        <v/>
      </c>
    </row>
    <row r="138">
      <c r="H138" s="5" t="str">
        <f>IF(OR(F138="",G138=""),"",IFERROR(IF(MATCH(F138*1,Escala!$B$2:$B$6,0)+MATCH(G138*1,Escala!$B$7:$B$11,0)&gt;0,F138*G138,""),""))</f>
        <v/>
      </c>
      <c r="I138" s="5" t="str">
        <f>IF(COUNTA(A138:G138)+COUNTA(J138:N138)=0,"",IF(OR(F138="",G138=""),"Falta evaluar",IF(H138="","Revisar",IF(OR(COUNT(Escala!$B$12:$B$14)&lt;3,COUNTA(Escala!$C$12:$C$15)&lt;4),"Revisar la escala",IF(H138&lt;=Escala!$B$12,Escala!$C$12&amp;"",IF(H138&lt;=Escala!$B$13,Escala!$C$13&amp;"",IF(H138&lt;=Escala!$B$14,Escala!$C$14&amp;"",Escala!$C$15&amp;"")))))))</f>
        <v/>
      </c>
      <c r="O138" s="5" t="str">
        <f>IF(OR(M138="",N138=""),"",IFERROR(IF(MATCH(M138*1,Escala!$B$2:$B$6,0)+MATCH(N138*1,Escala!$B$7:$B$11,0)&gt;0,M138*N138,""),""))</f>
        <v/>
      </c>
      <c r="P138" s="5" t="str">
        <f>IF(COUNTA(A138:G138)+COUNTA(J138:N138)=0,"",IF(AND(M138="",N138=""),IF(J138="","","Falta evaluar"),IF(OR(M138="",N138=""),"Falta evaluar",IF(O138="","Revisar",IF(OR(COUNT(Escala!$B$12:$B$14)&lt;3,COUNTA(Escala!$C$12:$C$15)&lt;4),"Revisar la escala",IF(O138&lt;=Escala!$B$12,Escala!$C$12&amp;"",IF(O138&lt;=Escala!$B$13,Escala!$C$13&amp;"",IF(O138&lt;=Escala!$B$14,Escala!$C$14&amp;"",Escala!$C$15&amp;""))))))))</f>
        <v/>
      </c>
      <c r="Q138" s="5" t="str">
        <f>IF(I138="","",IF(OR(I138="Falta evaluar",I138="Revisar",I138="Revisar la escala"),I138,IF(P138="Revisar","Revisar",IF(COUNT(Escala!$B$16)&lt;1,"Revisar la escala",IF(IF(O138="",H138,O138)&lt;=Escala!$B$16,"Aceptable","No aceptable")))))</f>
        <v/>
      </c>
      <c r="R138" s="5" t="str">
        <f>IF(Q138="No aceptable",COUNTIF(Q$2:Q138,"No aceptable"),"")</f>
        <v/>
      </c>
    </row>
    <row r="139">
      <c r="H139" s="5" t="str">
        <f>IF(OR(F139="",G139=""),"",IFERROR(IF(MATCH(F139*1,Escala!$B$2:$B$6,0)+MATCH(G139*1,Escala!$B$7:$B$11,0)&gt;0,F139*G139,""),""))</f>
        <v/>
      </c>
      <c r="I139" s="5" t="str">
        <f>IF(COUNTA(A139:G139)+COUNTA(J139:N139)=0,"",IF(OR(F139="",G139=""),"Falta evaluar",IF(H139="","Revisar",IF(OR(COUNT(Escala!$B$12:$B$14)&lt;3,COUNTA(Escala!$C$12:$C$15)&lt;4),"Revisar la escala",IF(H139&lt;=Escala!$B$12,Escala!$C$12&amp;"",IF(H139&lt;=Escala!$B$13,Escala!$C$13&amp;"",IF(H139&lt;=Escala!$B$14,Escala!$C$14&amp;"",Escala!$C$15&amp;"")))))))</f>
        <v/>
      </c>
      <c r="O139" s="5" t="str">
        <f>IF(OR(M139="",N139=""),"",IFERROR(IF(MATCH(M139*1,Escala!$B$2:$B$6,0)+MATCH(N139*1,Escala!$B$7:$B$11,0)&gt;0,M139*N139,""),""))</f>
        <v/>
      </c>
      <c r="P139" s="5" t="str">
        <f>IF(COUNTA(A139:G139)+COUNTA(J139:N139)=0,"",IF(AND(M139="",N139=""),IF(J139="","","Falta evaluar"),IF(OR(M139="",N139=""),"Falta evaluar",IF(O139="","Revisar",IF(OR(COUNT(Escala!$B$12:$B$14)&lt;3,COUNTA(Escala!$C$12:$C$15)&lt;4),"Revisar la escala",IF(O139&lt;=Escala!$B$12,Escala!$C$12&amp;"",IF(O139&lt;=Escala!$B$13,Escala!$C$13&amp;"",IF(O139&lt;=Escala!$B$14,Escala!$C$14&amp;"",Escala!$C$15&amp;""))))))))</f>
        <v/>
      </c>
      <c r="Q139" s="5" t="str">
        <f>IF(I139="","",IF(OR(I139="Falta evaluar",I139="Revisar",I139="Revisar la escala"),I139,IF(P139="Revisar","Revisar",IF(COUNT(Escala!$B$16)&lt;1,"Revisar la escala",IF(IF(O139="",H139,O139)&lt;=Escala!$B$16,"Aceptable","No aceptable")))))</f>
        <v/>
      </c>
      <c r="R139" s="5" t="str">
        <f>IF(Q139="No aceptable",COUNTIF(Q$2:Q139,"No aceptable"),"")</f>
        <v/>
      </c>
    </row>
    <row r="140">
      <c r="H140" s="5" t="str">
        <f>IF(OR(F140="",G140=""),"",IFERROR(IF(MATCH(F140*1,Escala!$B$2:$B$6,0)+MATCH(G140*1,Escala!$B$7:$B$11,0)&gt;0,F140*G140,""),""))</f>
        <v/>
      </c>
      <c r="I140" s="5" t="str">
        <f>IF(COUNTA(A140:G140)+COUNTA(J140:N140)=0,"",IF(OR(F140="",G140=""),"Falta evaluar",IF(H140="","Revisar",IF(OR(COUNT(Escala!$B$12:$B$14)&lt;3,COUNTA(Escala!$C$12:$C$15)&lt;4),"Revisar la escala",IF(H140&lt;=Escala!$B$12,Escala!$C$12&amp;"",IF(H140&lt;=Escala!$B$13,Escala!$C$13&amp;"",IF(H140&lt;=Escala!$B$14,Escala!$C$14&amp;"",Escala!$C$15&amp;"")))))))</f>
        <v/>
      </c>
      <c r="O140" s="5" t="str">
        <f>IF(OR(M140="",N140=""),"",IFERROR(IF(MATCH(M140*1,Escala!$B$2:$B$6,0)+MATCH(N140*1,Escala!$B$7:$B$11,0)&gt;0,M140*N140,""),""))</f>
        <v/>
      </c>
      <c r="P140" s="5" t="str">
        <f>IF(COUNTA(A140:G140)+COUNTA(J140:N140)=0,"",IF(AND(M140="",N140=""),IF(J140="","","Falta evaluar"),IF(OR(M140="",N140=""),"Falta evaluar",IF(O140="","Revisar",IF(OR(COUNT(Escala!$B$12:$B$14)&lt;3,COUNTA(Escala!$C$12:$C$15)&lt;4),"Revisar la escala",IF(O140&lt;=Escala!$B$12,Escala!$C$12&amp;"",IF(O140&lt;=Escala!$B$13,Escala!$C$13&amp;"",IF(O140&lt;=Escala!$B$14,Escala!$C$14&amp;"",Escala!$C$15&amp;""))))))))</f>
        <v/>
      </c>
      <c r="Q140" s="5" t="str">
        <f>IF(I140="","",IF(OR(I140="Falta evaluar",I140="Revisar",I140="Revisar la escala"),I140,IF(P140="Revisar","Revisar",IF(COUNT(Escala!$B$16)&lt;1,"Revisar la escala",IF(IF(O140="",H140,O140)&lt;=Escala!$B$16,"Aceptable","No aceptable")))))</f>
        <v/>
      </c>
      <c r="R140" s="5" t="str">
        <f>IF(Q140="No aceptable",COUNTIF(Q$2:Q140,"No aceptable"),"")</f>
        <v/>
      </c>
    </row>
    <row r="141">
      <c r="H141" s="5" t="str">
        <f>IF(OR(F141="",G141=""),"",IFERROR(IF(MATCH(F141*1,Escala!$B$2:$B$6,0)+MATCH(G141*1,Escala!$B$7:$B$11,0)&gt;0,F141*G141,""),""))</f>
        <v/>
      </c>
      <c r="I141" s="5" t="str">
        <f>IF(COUNTA(A141:G141)+COUNTA(J141:N141)=0,"",IF(OR(F141="",G141=""),"Falta evaluar",IF(H141="","Revisar",IF(OR(COUNT(Escala!$B$12:$B$14)&lt;3,COUNTA(Escala!$C$12:$C$15)&lt;4),"Revisar la escala",IF(H141&lt;=Escala!$B$12,Escala!$C$12&amp;"",IF(H141&lt;=Escala!$B$13,Escala!$C$13&amp;"",IF(H141&lt;=Escala!$B$14,Escala!$C$14&amp;"",Escala!$C$15&amp;"")))))))</f>
        <v/>
      </c>
      <c r="O141" s="5" t="str">
        <f>IF(OR(M141="",N141=""),"",IFERROR(IF(MATCH(M141*1,Escala!$B$2:$B$6,0)+MATCH(N141*1,Escala!$B$7:$B$11,0)&gt;0,M141*N141,""),""))</f>
        <v/>
      </c>
      <c r="P141" s="5" t="str">
        <f>IF(COUNTA(A141:G141)+COUNTA(J141:N141)=0,"",IF(AND(M141="",N141=""),IF(J141="","","Falta evaluar"),IF(OR(M141="",N141=""),"Falta evaluar",IF(O141="","Revisar",IF(OR(COUNT(Escala!$B$12:$B$14)&lt;3,COUNTA(Escala!$C$12:$C$15)&lt;4),"Revisar la escala",IF(O141&lt;=Escala!$B$12,Escala!$C$12&amp;"",IF(O141&lt;=Escala!$B$13,Escala!$C$13&amp;"",IF(O141&lt;=Escala!$B$14,Escala!$C$14&amp;"",Escala!$C$15&amp;""))))))))</f>
        <v/>
      </c>
      <c r="Q141" s="5" t="str">
        <f>IF(I141="","",IF(OR(I141="Falta evaluar",I141="Revisar",I141="Revisar la escala"),I141,IF(P141="Revisar","Revisar",IF(COUNT(Escala!$B$16)&lt;1,"Revisar la escala",IF(IF(O141="",H141,O141)&lt;=Escala!$B$16,"Aceptable","No aceptable")))))</f>
        <v/>
      </c>
      <c r="R141" s="5" t="str">
        <f>IF(Q141="No aceptable",COUNTIF(Q$2:Q141,"No aceptable"),"")</f>
        <v/>
      </c>
    </row>
    <row r="142">
      <c r="H142" s="5" t="str">
        <f>IF(OR(F142="",G142=""),"",IFERROR(IF(MATCH(F142*1,Escala!$B$2:$B$6,0)+MATCH(G142*1,Escala!$B$7:$B$11,0)&gt;0,F142*G142,""),""))</f>
        <v/>
      </c>
      <c r="I142" s="5" t="str">
        <f>IF(COUNTA(A142:G142)+COUNTA(J142:N142)=0,"",IF(OR(F142="",G142=""),"Falta evaluar",IF(H142="","Revisar",IF(OR(COUNT(Escala!$B$12:$B$14)&lt;3,COUNTA(Escala!$C$12:$C$15)&lt;4),"Revisar la escala",IF(H142&lt;=Escala!$B$12,Escala!$C$12&amp;"",IF(H142&lt;=Escala!$B$13,Escala!$C$13&amp;"",IF(H142&lt;=Escala!$B$14,Escala!$C$14&amp;"",Escala!$C$15&amp;"")))))))</f>
        <v/>
      </c>
      <c r="O142" s="5" t="str">
        <f>IF(OR(M142="",N142=""),"",IFERROR(IF(MATCH(M142*1,Escala!$B$2:$B$6,0)+MATCH(N142*1,Escala!$B$7:$B$11,0)&gt;0,M142*N142,""),""))</f>
        <v/>
      </c>
      <c r="P142" s="5" t="str">
        <f>IF(COUNTA(A142:G142)+COUNTA(J142:N142)=0,"",IF(AND(M142="",N142=""),IF(J142="","","Falta evaluar"),IF(OR(M142="",N142=""),"Falta evaluar",IF(O142="","Revisar",IF(OR(COUNT(Escala!$B$12:$B$14)&lt;3,COUNTA(Escala!$C$12:$C$15)&lt;4),"Revisar la escala",IF(O142&lt;=Escala!$B$12,Escala!$C$12&amp;"",IF(O142&lt;=Escala!$B$13,Escala!$C$13&amp;"",IF(O142&lt;=Escala!$B$14,Escala!$C$14&amp;"",Escala!$C$15&amp;""))))))))</f>
        <v/>
      </c>
      <c r="Q142" s="5" t="str">
        <f>IF(I142="","",IF(OR(I142="Falta evaluar",I142="Revisar",I142="Revisar la escala"),I142,IF(P142="Revisar","Revisar",IF(COUNT(Escala!$B$16)&lt;1,"Revisar la escala",IF(IF(O142="",H142,O142)&lt;=Escala!$B$16,"Aceptable","No aceptable")))))</f>
        <v/>
      </c>
      <c r="R142" s="5" t="str">
        <f>IF(Q142="No aceptable",COUNTIF(Q$2:Q142,"No aceptable"),"")</f>
        <v/>
      </c>
    </row>
    <row r="143">
      <c r="H143" s="5" t="str">
        <f>IF(OR(F143="",G143=""),"",IFERROR(IF(MATCH(F143*1,Escala!$B$2:$B$6,0)+MATCH(G143*1,Escala!$B$7:$B$11,0)&gt;0,F143*G143,""),""))</f>
        <v/>
      </c>
      <c r="I143" s="5" t="str">
        <f>IF(COUNTA(A143:G143)+COUNTA(J143:N143)=0,"",IF(OR(F143="",G143=""),"Falta evaluar",IF(H143="","Revisar",IF(OR(COUNT(Escala!$B$12:$B$14)&lt;3,COUNTA(Escala!$C$12:$C$15)&lt;4),"Revisar la escala",IF(H143&lt;=Escala!$B$12,Escala!$C$12&amp;"",IF(H143&lt;=Escala!$B$13,Escala!$C$13&amp;"",IF(H143&lt;=Escala!$B$14,Escala!$C$14&amp;"",Escala!$C$15&amp;"")))))))</f>
        <v/>
      </c>
      <c r="O143" s="5" t="str">
        <f>IF(OR(M143="",N143=""),"",IFERROR(IF(MATCH(M143*1,Escala!$B$2:$B$6,0)+MATCH(N143*1,Escala!$B$7:$B$11,0)&gt;0,M143*N143,""),""))</f>
        <v/>
      </c>
      <c r="P143" s="5" t="str">
        <f>IF(COUNTA(A143:G143)+COUNTA(J143:N143)=0,"",IF(AND(M143="",N143=""),IF(J143="","","Falta evaluar"),IF(OR(M143="",N143=""),"Falta evaluar",IF(O143="","Revisar",IF(OR(COUNT(Escala!$B$12:$B$14)&lt;3,COUNTA(Escala!$C$12:$C$15)&lt;4),"Revisar la escala",IF(O143&lt;=Escala!$B$12,Escala!$C$12&amp;"",IF(O143&lt;=Escala!$B$13,Escala!$C$13&amp;"",IF(O143&lt;=Escala!$B$14,Escala!$C$14&amp;"",Escala!$C$15&amp;""))))))))</f>
        <v/>
      </c>
      <c r="Q143" s="5" t="str">
        <f>IF(I143="","",IF(OR(I143="Falta evaluar",I143="Revisar",I143="Revisar la escala"),I143,IF(P143="Revisar","Revisar",IF(COUNT(Escala!$B$16)&lt;1,"Revisar la escala",IF(IF(O143="",H143,O143)&lt;=Escala!$B$16,"Aceptable","No aceptable")))))</f>
        <v/>
      </c>
      <c r="R143" s="5" t="str">
        <f>IF(Q143="No aceptable",COUNTIF(Q$2:Q143,"No aceptable"),"")</f>
        <v/>
      </c>
    </row>
    <row r="144">
      <c r="H144" s="5" t="str">
        <f>IF(OR(F144="",G144=""),"",IFERROR(IF(MATCH(F144*1,Escala!$B$2:$B$6,0)+MATCH(G144*1,Escala!$B$7:$B$11,0)&gt;0,F144*G144,""),""))</f>
        <v/>
      </c>
      <c r="I144" s="5" t="str">
        <f>IF(COUNTA(A144:G144)+COUNTA(J144:N144)=0,"",IF(OR(F144="",G144=""),"Falta evaluar",IF(H144="","Revisar",IF(OR(COUNT(Escala!$B$12:$B$14)&lt;3,COUNTA(Escala!$C$12:$C$15)&lt;4),"Revisar la escala",IF(H144&lt;=Escala!$B$12,Escala!$C$12&amp;"",IF(H144&lt;=Escala!$B$13,Escala!$C$13&amp;"",IF(H144&lt;=Escala!$B$14,Escala!$C$14&amp;"",Escala!$C$15&amp;"")))))))</f>
        <v/>
      </c>
      <c r="O144" s="5" t="str">
        <f>IF(OR(M144="",N144=""),"",IFERROR(IF(MATCH(M144*1,Escala!$B$2:$B$6,0)+MATCH(N144*1,Escala!$B$7:$B$11,0)&gt;0,M144*N144,""),""))</f>
        <v/>
      </c>
      <c r="P144" s="5" t="str">
        <f>IF(COUNTA(A144:G144)+COUNTA(J144:N144)=0,"",IF(AND(M144="",N144=""),IF(J144="","","Falta evaluar"),IF(OR(M144="",N144=""),"Falta evaluar",IF(O144="","Revisar",IF(OR(COUNT(Escala!$B$12:$B$14)&lt;3,COUNTA(Escala!$C$12:$C$15)&lt;4),"Revisar la escala",IF(O144&lt;=Escala!$B$12,Escala!$C$12&amp;"",IF(O144&lt;=Escala!$B$13,Escala!$C$13&amp;"",IF(O144&lt;=Escala!$B$14,Escala!$C$14&amp;"",Escala!$C$15&amp;""))))))))</f>
        <v/>
      </c>
      <c r="Q144" s="5" t="str">
        <f>IF(I144="","",IF(OR(I144="Falta evaluar",I144="Revisar",I144="Revisar la escala"),I144,IF(P144="Revisar","Revisar",IF(COUNT(Escala!$B$16)&lt;1,"Revisar la escala",IF(IF(O144="",H144,O144)&lt;=Escala!$B$16,"Aceptable","No aceptable")))))</f>
        <v/>
      </c>
      <c r="R144" s="5" t="str">
        <f>IF(Q144="No aceptable",COUNTIF(Q$2:Q144,"No aceptable"),"")</f>
        <v/>
      </c>
    </row>
    <row r="145">
      <c r="H145" s="5" t="str">
        <f>IF(OR(F145="",G145=""),"",IFERROR(IF(MATCH(F145*1,Escala!$B$2:$B$6,0)+MATCH(G145*1,Escala!$B$7:$B$11,0)&gt;0,F145*G145,""),""))</f>
        <v/>
      </c>
      <c r="I145" s="5" t="str">
        <f>IF(COUNTA(A145:G145)+COUNTA(J145:N145)=0,"",IF(OR(F145="",G145=""),"Falta evaluar",IF(H145="","Revisar",IF(OR(COUNT(Escala!$B$12:$B$14)&lt;3,COUNTA(Escala!$C$12:$C$15)&lt;4),"Revisar la escala",IF(H145&lt;=Escala!$B$12,Escala!$C$12&amp;"",IF(H145&lt;=Escala!$B$13,Escala!$C$13&amp;"",IF(H145&lt;=Escala!$B$14,Escala!$C$14&amp;"",Escala!$C$15&amp;"")))))))</f>
        <v/>
      </c>
      <c r="O145" s="5" t="str">
        <f>IF(OR(M145="",N145=""),"",IFERROR(IF(MATCH(M145*1,Escala!$B$2:$B$6,0)+MATCH(N145*1,Escala!$B$7:$B$11,0)&gt;0,M145*N145,""),""))</f>
        <v/>
      </c>
      <c r="P145" s="5" t="str">
        <f>IF(COUNTA(A145:G145)+COUNTA(J145:N145)=0,"",IF(AND(M145="",N145=""),IF(J145="","","Falta evaluar"),IF(OR(M145="",N145=""),"Falta evaluar",IF(O145="","Revisar",IF(OR(COUNT(Escala!$B$12:$B$14)&lt;3,COUNTA(Escala!$C$12:$C$15)&lt;4),"Revisar la escala",IF(O145&lt;=Escala!$B$12,Escala!$C$12&amp;"",IF(O145&lt;=Escala!$B$13,Escala!$C$13&amp;"",IF(O145&lt;=Escala!$B$14,Escala!$C$14&amp;"",Escala!$C$15&amp;""))))))))</f>
        <v/>
      </c>
      <c r="Q145" s="5" t="str">
        <f>IF(I145="","",IF(OR(I145="Falta evaluar",I145="Revisar",I145="Revisar la escala"),I145,IF(P145="Revisar","Revisar",IF(COUNT(Escala!$B$16)&lt;1,"Revisar la escala",IF(IF(O145="",H145,O145)&lt;=Escala!$B$16,"Aceptable","No aceptable")))))</f>
        <v/>
      </c>
      <c r="R145" s="5" t="str">
        <f>IF(Q145="No aceptable",COUNTIF(Q$2:Q145,"No aceptable"),"")</f>
        <v/>
      </c>
    </row>
    <row r="146">
      <c r="H146" s="5" t="str">
        <f>IF(OR(F146="",G146=""),"",IFERROR(IF(MATCH(F146*1,Escala!$B$2:$B$6,0)+MATCH(G146*1,Escala!$B$7:$B$11,0)&gt;0,F146*G146,""),""))</f>
        <v/>
      </c>
      <c r="I146" s="5" t="str">
        <f>IF(COUNTA(A146:G146)+COUNTA(J146:N146)=0,"",IF(OR(F146="",G146=""),"Falta evaluar",IF(H146="","Revisar",IF(OR(COUNT(Escala!$B$12:$B$14)&lt;3,COUNTA(Escala!$C$12:$C$15)&lt;4),"Revisar la escala",IF(H146&lt;=Escala!$B$12,Escala!$C$12&amp;"",IF(H146&lt;=Escala!$B$13,Escala!$C$13&amp;"",IF(H146&lt;=Escala!$B$14,Escala!$C$14&amp;"",Escala!$C$15&amp;"")))))))</f>
        <v/>
      </c>
      <c r="O146" s="5" t="str">
        <f>IF(OR(M146="",N146=""),"",IFERROR(IF(MATCH(M146*1,Escala!$B$2:$B$6,0)+MATCH(N146*1,Escala!$B$7:$B$11,0)&gt;0,M146*N146,""),""))</f>
        <v/>
      </c>
      <c r="P146" s="5" t="str">
        <f>IF(COUNTA(A146:G146)+COUNTA(J146:N146)=0,"",IF(AND(M146="",N146=""),IF(J146="","","Falta evaluar"),IF(OR(M146="",N146=""),"Falta evaluar",IF(O146="","Revisar",IF(OR(COUNT(Escala!$B$12:$B$14)&lt;3,COUNTA(Escala!$C$12:$C$15)&lt;4),"Revisar la escala",IF(O146&lt;=Escala!$B$12,Escala!$C$12&amp;"",IF(O146&lt;=Escala!$B$13,Escala!$C$13&amp;"",IF(O146&lt;=Escala!$B$14,Escala!$C$14&amp;"",Escala!$C$15&amp;""))))))))</f>
        <v/>
      </c>
      <c r="Q146" s="5" t="str">
        <f>IF(I146="","",IF(OR(I146="Falta evaluar",I146="Revisar",I146="Revisar la escala"),I146,IF(P146="Revisar","Revisar",IF(COUNT(Escala!$B$16)&lt;1,"Revisar la escala",IF(IF(O146="",H146,O146)&lt;=Escala!$B$16,"Aceptable","No aceptable")))))</f>
        <v/>
      </c>
      <c r="R146" s="5" t="str">
        <f>IF(Q146="No aceptable",COUNTIF(Q$2:Q146,"No aceptable"),"")</f>
        <v/>
      </c>
    </row>
    <row r="147">
      <c r="H147" s="5" t="str">
        <f>IF(OR(F147="",G147=""),"",IFERROR(IF(MATCH(F147*1,Escala!$B$2:$B$6,0)+MATCH(G147*1,Escala!$B$7:$B$11,0)&gt;0,F147*G147,""),""))</f>
        <v/>
      </c>
      <c r="I147" s="5" t="str">
        <f>IF(COUNTA(A147:G147)+COUNTA(J147:N147)=0,"",IF(OR(F147="",G147=""),"Falta evaluar",IF(H147="","Revisar",IF(OR(COUNT(Escala!$B$12:$B$14)&lt;3,COUNTA(Escala!$C$12:$C$15)&lt;4),"Revisar la escala",IF(H147&lt;=Escala!$B$12,Escala!$C$12&amp;"",IF(H147&lt;=Escala!$B$13,Escala!$C$13&amp;"",IF(H147&lt;=Escala!$B$14,Escala!$C$14&amp;"",Escala!$C$15&amp;"")))))))</f>
        <v/>
      </c>
      <c r="O147" s="5" t="str">
        <f>IF(OR(M147="",N147=""),"",IFERROR(IF(MATCH(M147*1,Escala!$B$2:$B$6,0)+MATCH(N147*1,Escala!$B$7:$B$11,0)&gt;0,M147*N147,""),""))</f>
        <v/>
      </c>
      <c r="P147" s="5" t="str">
        <f>IF(COUNTA(A147:G147)+COUNTA(J147:N147)=0,"",IF(AND(M147="",N147=""),IF(J147="","","Falta evaluar"),IF(OR(M147="",N147=""),"Falta evaluar",IF(O147="","Revisar",IF(OR(COUNT(Escala!$B$12:$B$14)&lt;3,COUNTA(Escala!$C$12:$C$15)&lt;4),"Revisar la escala",IF(O147&lt;=Escala!$B$12,Escala!$C$12&amp;"",IF(O147&lt;=Escala!$B$13,Escala!$C$13&amp;"",IF(O147&lt;=Escala!$B$14,Escala!$C$14&amp;"",Escala!$C$15&amp;""))))))))</f>
        <v/>
      </c>
      <c r="Q147" s="5" t="str">
        <f>IF(I147="","",IF(OR(I147="Falta evaluar",I147="Revisar",I147="Revisar la escala"),I147,IF(P147="Revisar","Revisar",IF(COUNT(Escala!$B$16)&lt;1,"Revisar la escala",IF(IF(O147="",H147,O147)&lt;=Escala!$B$16,"Aceptable","No aceptable")))))</f>
        <v/>
      </c>
      <c r="R147" s="5" t="str">
        <f>IF(Q147="No aceptable",COUNTIF(Q$2:Q147,"No aceptable"),"")</f>
        <v/>
      </c>
    </row>
    <row r="148">
      <c r="H148" s="5" t="str">
        <f>IF(OR(F148="",G148=""),"",IFERROR(IF(MATCH(F148*1,Escala!$B$2:$B$6,0)+MATCH(G148*1,Escala!$B$7:$B$11,0)&gt;0,F148*G148,""),""))</f>
        <v/>
      </c>
      <c r="I148" s="5" t="str">
        <f>IF(COUNTA(A148:G148)+COUNTA(J148:N148)=0,"",IF(OR(F148="",G148=""),"Falta evaluar",IF(H148="","Revisar",IF(OR(COUNT(Escala!$B$12:$B$14)&lt;3,COUNTA(Escala!$C$12:$C$15)&lt;4),"Revisar la escala",IF(H148&lt;=Escala!$B$12,Escala!$C$12&amp;"",IF(H148&lt;=Escala!$B$13,Escala!$C$13&amp;"",IF(H148&lt;=Escala!$B$14,Escala!$C$14&amp;"",Escala!$C$15&amp;"")))))))</f>
        <v/>
      </c>
      <c r="O148" s="5" t="str">
        <f>IF(OR(M148="",N148=""),"",IFERROR(IF(MATCH(M148*1,Escala!$B$2:$B$6,0)+MATCH(N148*1,Escala!$B$7:$B$11,0)&gt;0,M148*N148,""),""))</f>
        <v/>
      </c>
      <c r="P148" s="5" t="str">
        <f>IF(COUNTA(A148:G148)+COUNTA(J148:N148)=0,"",IF(AND(M148="",N148=""),IF(J148="","","Falta evaluar"),IF(OR(M148="",N148=""),"Falta evaluar",IF(O148="","Revisar",IF(OR(COUNT(Escala!$B$12:$B$14)&lt;3,COUNTA(Escala!$C$12:$C$15)&lt;4),"Revisar la escala",IF(O148&lt;=Escala!$B$12,Escala!$C$12&amp;"",IF(O148&lt;=Escala!$B$13,Escala!$C$13&amp;"",IF(O148&lt;=Escala!$B$14,Escala!$C$14&amp;"",Escala!$C$15&amp;""))))))))</f>
        <v/>
      </c>
      <c r="Q148" s="5" t="str">
        <f>IF(I148="","",IF(OR(I148="Falta evaluar",I148="Revisar",I148="Revisar la escala"),I148,IF(P148="Revisar","Revisar",IF(COUNT(Escala!$B$16)&lt;1,"Revisar la escala",IF(IF(O148="",H148,O148)&lt;=Escala!$B$16,"Aceptable","No aceptable")))))</f>
        <v/>
      </c>
      <c r="R148" s="5" t="str">
        <f>IF(Q148="No aceptable",COUNTIF(Q$2:Q148,"No aceptable"),"")</f>
        <v/>
      </c>
    </row>
    <row r="149">
      <c r="H149" s="5" t="str">
        <f>IF(OR(F149="",G149=""),"",IFERROR(IF(MATCH(F149*1,Escala!$B$2:$B$6,0)+MATCH(G149*1,Escala!$B$7:$B$11,0)&gt;0,F149*G149,""),""))</f>
        <v/>
      </c>
      <c r="I149" s="5" t="str">
        <f>IF(COUNTA(A149:G149)+COUNTA(J149:N149)=0,"",IF(OR(F149="",G149=""),"Falta evaluar",IF(H149="","Revisar",IF(OR(COUNT(Escala!$B$12:$B$14)&lt;3,COUNTA(Escala!$C$12:$C$15)&lt;4),"Revisar la escala",IF(H149&lt;=Escala!$B$12,Escala!$C$12&amp;"",IF(H149&lt;=Escala!$B$13,Escala!$C$13&amp;"",IF(H149&lt;=Escala!$B$14,Escala!$C$14&amp;"",Escala!$C$15&amp;"")))))))</f>
        <v/>
      </c>
      <c r="O149" s="5" t="str">
        <f>IF(OR(M149="",N149=""),"",IFERROR(IF(MATCH(M149*1,Escala!$B$2:$B$6,0)+MATCH(N149*1,Escala!$B$7:$B$11,0)&gt;0,M149*N149,""),""))</f>
        <v/>
      </c>
      <c r="P149" s="5" t="str">
        <f>IF(COUNTA(A149:G149)+COUNTA(J149:N149)=0,"",IF(AND(M149="",N149=""),IF(J149="","","Falta evaluar"),IF(OR(M149="",N149=""),"Falta evaluar",IF(O149="","Revisar",IF(OR(COUNT(Escala!$B$12:$B$14)&lt;3,COUNTA(Escala!$C$12:$C$15)&lt;4),"Revisar la escala",IF(O149&lt;=Escala!$B$12,Escala!$C$12&amp;"",IF(O149&lt;=Escala!$B$13,Escala!$C$13&amp;"",IF(O149&lt;=Escala!$B$14,Escala!$C$14&amp;"",Escala!$C$15&amp;""))))))))</f>
        <v/>
      </c>
      <c r="Q149" s="5" t="str">
        <f>IF(I149="","",IF(OR(I149="Falta evaluar",I149="Revisar",I149="Revisar la escala"),I149,IF(P149="Revisar","Revisar",IF(COUNT(Escala!$B$16)&lt;1,"Revisar la escala",IF(IF(O149="",H149,O149)&lt;=Escala!$B$16,"Aceptable","No aceptable")))))</f>
        <v/>
      </c>
      <c r="R149" s="5" t="str">
        <f>IF(Q149="No aceptable",COUNTIF(Q$2:Q149,"No aceptable"),"")</f>
        <v/>
      </c>
    </row>
    <row r="150">
      <c r="H150" s="5" t="str">
        <f>IF(OR(F150="",G150=""),"",IFERROR(IF(MATCH(F150*1,Escala!$B$2:$B$6,0)+MATCH(G150*1,Escala!$B$7:$B$11,0)&gt;0,F150*G150,""),""))</f>
        <v/>
      </c>
      <c r="I150" s="5" t="str">
        <f>IF(COUNTA(A150:G150)+COUNTA(J150:N150)=0,"",IF(OR(F150="",G150=""),"Falta evaluar",IF(H150="","Revisar",IF(OR(COUNT(Escala!$B$12:$B$14)&lt;3,COUNTA(Escala!$C$12:$C$15)&lt;4),"Revisar la escala",IF(H150&lt;=Escala!$B$12,Escala!$C$12&amp;"",IF(H150&lt;=Escala!$B$13,Escala!$C$13&amp;"",IF(H150&lt;=Escala!$B$14,Escala!$C$14&amp;"",Escala!$C$15&amp;"")))))))</f>
        <v/>
      </c>
      <c r="O150" s="5" t="str">
        <f>IF(OR(M150="",N150=""),"",IFERROR(IF(MATCH(M150*1,Escala!$B$2:$B$6,0)+MATCH(N150*1,Escala!$B$7:$B$11,0)&gt;0,M150*N150,""),""))</f>
        <v/>
      </c>
      <c r="P150" s="5" t="str">
        <f>IF(COUNTA(A150:G150)+COUNTA(J150:N150)=0,"",IF(AND(M150="",N150=""),IF(J150="","","Falta evaluar"),IF(OR(M150="",N150=""),"Falta evaluar",IF(O150="","Revisar",IF(OR(COUNT(Escala!$B$12:$B$14)&lt;3,COUNTA(Escala!$C$12:$C$15)&lt;4),"Revisar la escala",IF(O150&lt;=Escala!$B$12,Escala!$C$12&amp;"",IF(O150&lt;=Escala!$B$13,Escala!$C$13&amp;"",IF(O150&lt;=Escala!$B$14,Escala!$C$14&amp;"",Escala!$C$15&amp;""))))))))</f>
        <v/>
      </c>
      <c r="Q150" s="5" t="str">
        <f>IF(I150="","",IF(OR(I150="Falta evaluar",I150="Revisar",I150="Revisar la escala"),I150,IF(P150="Revisar","Revisar",IF(COUNT(Escala!$B$16)&lt;1,"Revisar la escala",IF(IF(O150="",H150,O150)&lt;=Escala!$B$16,"Aceptable","No aceptable")))))</f>
        <v/>
      </c>
      <c r="R150" s="5" t="str">
        <f>IF(Q150="No aceptable",COUNTIF(Q$2:Q150,"No aceptable"),"")</f>
        <v/>
      </c>
    </row>
    <row r="151">
      <c r="H151" s="5" t="str">
        <f>IF(OR(F151="",G151=""),"",IFERROR(IF(MATCH(F151*1,Escala!$B$2:$B$6,0)+MATCH(G151*1,Escala!$B$7:$B$11,0)&gt;0,F151*G151,""),""))</f>
        <v/>
      </c>
      <c r="I151" s="5" t="str">
        <f>IF(COUNTA(A151:G151)+COUNTA(J151:N151)=0,"",IF(OR(F151="",G151=""),"Falta evaluar",IF(H151="","Revisar",IF(OR(COUNT(Escala!$B$12:$B$14)&lt;3,COUNTA(Escala!$C$12:$C$15)&lt;4),"Revisar la escala",IF(H151&lt;=Escala!$B$12,Escala!$C$12&amp;"",IF(H151&lt;=Escala!$B$13,Escala!$C$13&amp;"",IF(H151&lt;=Escala!$B$14,Escala!$C$14&amp;"",Escala!$C$15&amp;"")))))))</f>
        <v/>
      </c>
      <c r="O151" s="5" t="str">
        <f>IF(OR(M151="",N151=""),"",IFERROR(IF(MATCH(M151*1,Escala!$B$2:$B$6,0)+MATCH(N151*1,Escala!$B$7:$B$11,0)&gt;0,M151*N151,""),""))</f>
        <v/>
      </c>
      <c r="P151" s="5" t="str">
        <f>IF(COUNTA(A151:G151)+COUNTA(J151:N151)=0,"",IF(AND(M151="",N151=""),IF(J151="","","Falta evaluar"),IF(OR(M151="",N151=""),"Falta evaluar",IF(O151="","Revisar",IF(OR(COUNT(Escala!$B$12:$B$14)&lt;3,COUNTA(Escala!$C$12:$C$15)&lt;4),"Revisar la escala",IF(O151&lt;=Escala!$B$12,Escala!$C$12&amp;"",IF(O151&lt;=Escala!$B$13,Escala!$C$13&amp;"",IF(O151&lt;=Escala!$B$14,Escala!$C$14&amp;"",Escala!$C$15&amp;""))))))))</f>
        <v/>
      </c>
      <c r="Q151" s="5" t="str">
        <f>IF(I151="","",IF(OR(I151="Falta evaluar",I151="Revisar",I151="Revisar la escala"),I151,IF(P151="Revisar","Revisar",IF(COUNT(Escala!$B$16)&lt;1,"Revisar la escala",IF(IF(O151="",H151,O151)&lt;=Escala!$B$16,"Aceptable","No aceptable")))))</f>
        <v/>
      </c>
      <c r="R151" s="5" t="str">
        <f>IF(Q151="No aceptable",COUNTIF(Q$2:Q151,"No aceptable"),"")</f>
        <v/>
      </c>
    </row>
    <row r="152">
      <c r="H152" s="5" t="str">
        <f>IF(OR(F152="",G152=""),"",IFERROR(IF(MATCH(F152*1,Escala!$B$2:$B$6,0)+MATCH(G152*1,Escala!$B$7:$B$11,0)&gt;0,F152*G152,""),""))</f>
        <v/>
      </c>
      <c r="I152" s="5" t="str">
        <f>IF(COUNTA(A152:G152)+COUNTA(J152:N152)=0,"",IF(OR(F152="",G152=""),"Falta evaluar",IF(H152="","Revisar",IF(OR(COUNT(Escala!$B$12:$B$14)&lt;3,COUNTA(Escala!$C$12:$C$15)&lt;4),"Revisar la escala",IF(H152&lt;=Escala!$B$12,Escala!$C$12&amp;"",IF(H152&lt;=Escala!$B$13,Escala!$C$13&amp;"",IF(H152&lt;=Escala!$B$14,Escala!$C$14&amp;"",Escala!$C$15&amp;"")))))))</f>
        <v/>
      </c>
      <c r="O152" s="5" t="str">
        <f>IF(OR(M152="",N152=""),"",IFERROR(IF(MATCH(M152*1,Escala!$B$2:$B$6,0)+MATCH(N152*1,Escala!$B$7:$B$11,0)&gt;0,M152*N152,""),""))</f>
        <v/>
      </c>
      <c r="P152" s="5" t="str">
        <f>IF(COUNTA(A152:G152)+COUNTA(J152:N152)=0,"",IF(AND(M152="",N152=""),IF(J152="","","Falta evaluar"),IF(OR(M152="",N152=""),"Falta evaluar",IF(O152="","Revisar",IF(OR(COUNT(Escala!$B$12:$B$14)&lt;3,COUNTA(Escala!$C$12:$C$15)&lt;4),"Revisar la escala",IF(O152&lt;=Escala!$B$12,Escala!$C$12&amp;"",IF(O152&lt;=Escala!$B$13,Escala!$C$13&amp;"",IF(O152&lt;=Escala!$B$14,Escala!$C$14&amp;"",Escala!$C$15&amp;""))))))))</f>
        <v/>
      </c>
      <c r="Q152" s="5" t="str">
        <f>IF(I152="","",IF(OR(I152="Falta evaluar",I152="Revisar",I152="Revisar la escala"),I152,IF(P152="Revisar","Revisar",IF(COUNT(Escala!$B$16)&lt;1,"Revisar la escala",IF(IF(O152="",H152,O152)&lt;=Escala!$B$16,"Aceptable","No aceptable")))))</f>
        <v/>
      </c>
      <c r="R152" s="5" t="str">
        <f>IF(Q152="No aceptable",COUNTIF(Q$2:Q152,"No aceptable"),"")</f>
        <v/>
      </c>
    </row>
    <row r="153">
      <c r="H153" s="5" t="str">
        <f>IF(OR(F153="",G153=""),"",IFERROR(IF(MATCH(F153*1,Escala!$B$2:$B$6,0)+MATCH(G153*1,Escala!$B$7:$B$11,0)&gt;0,F153*G153,""),""))</f>
        <v/>
      </c>
      <c r="I153" s="5" t="str">
        <f>IF(COUNTA(A153:G153)+COUNTA(J153:N153)=0,"",IF(OR(F153="",G153=""),"Falta evaluar",IF(H153="","Revisar",IF(OR(COUNT(Escala!$B$12:$B$14)&lt;3,COUNTA(Escala!$C$12:$C$15)&lt;4),"Revisar la escala",IF(H153&lt;=Escala!$B$12,Escala!$C$12&amp;"",IF(H153&lt;=Escala!$B$13,Escala!$C$13&amp;"",IF(H153&lt;=Escala!$B$14,Escala!$C$14&amp;"",Escala!$C$15&amp;"")))))))</f>
        <v/>
      </c>
      <c r="O153" s="5" t="str">
        <f>IF(OR(M153="",N153=""),"",IFERROR(IF(MATCH(M153*1,Escala!$B$2:$B$6,0)+MATCH(N153*1,Escala!$B$7:$B$11,0)&gt;0,M153*N153,""),""))</f>
        <v/>
      </c>
      <c r="P153" s="5" t="str">
        <f>IF(COUNTA(A153:G153)+COUNTA(J153:N153)=0,"",IF(AND(M153="",N153=""),IF(J153="","","Falta evaluar"),IF(OR(M153="",N153=""),"Falta evaluar",IF(O153="","Revisar",IF(OR(COUNT(Escala!$B$12:$B$14)&lt;3,COUNTA(Escala!$C$12:$C$15)&lt;4),"Revisar la escala",IF(O153&lt;=Escala!$B$12,Escala!$C$12&amp;"",IF(O153&lt;=Escala!$B$13,Escala!$C$13&amp;"",IF(O153&lt;=Escala!$B$14,Escala!$C$14&amp;"",Escala!$C$15&amp;""))))))))</f>
        <v/>
      </c>
      <c r="Q153" s="5" t="str">
        <f>IF(I153="","",IF(OR(I153="Falta evaluar",I153="Revisar",I153="Revisar la escala"),I153,IF(P153="Revisar","Revisar",IF(COUNT(Escala!$B$16)&lt;1,"Revisar la escala",IF(IF(O153="",H153,O153)&lt;=Escala!$B$16,"Aceptable","No aceptable")))))</f>
        <v/>
      </c>
      <c r="R153" s="5" t="str">
        <f>IF(Q153="No aceptable",COUNTIF(Q$2:Q153,"No aceptable"),"")</f>
        <v/>
      </c>
    </row>
    <row r="154">
      <c r="H154" s="5" t="str">
        <f>IF(OR(F154="",G154=""),"",IFERROR(IF(MATCH(F154*1,Escala!$B$2:$B$6,0)+MATCH(G154*1,Escala!$B$7:$B$11,0)&gt;0,F154*G154,""),""))</f>
        <v/>
      </c>
      <c r="I154" s="5" t="str">
        <f>IF(COUNTA(A154:G154)+COUNTA(J154:N154)=0,"",IF(OR(F154="",G154=""),"Falta evaluar",IF(H154="","Revisar",IF(OR(COUNT(Escala!$B$12:$B$14)&lt;3,COUNTA(Escala!$C$12:$C$15)&lt;4),"Revisar la escala",IF(H154&lt;=Escala!$B$12,Escala!$C$12&amp;"",IF(H154&lt;=Escala!$B$13,Escala!$C$13&amp;"",IF(H154&lt;=Escala!$B$14,Escala!$C$14&amp;"",Escala!$C$15&amp;"")))))))</f>
        <v/>
      </c>
      <c r="O154" s="5" t="str">
        <f>IF(OR(M154="",N154=""),"",IFERROR(IF(MATCH(M154*1,Escala!$B$2:$B$6,0)+MATCH(N154*1,Escala!$B$7:$B$11,0)&gt;0,M154*N154,""),""))</f>
        <v/>
      </c>
      <c r="P154" s="5" t="str">
        <f>IF(COUNTA(A154:G154)+COUNTA(J154:N154)=0,"",IF(AND(M154="",N154=""),IF(J154="","","Falta evaluar"),IF(OR(M154="",N154=""),"Falta evaluar",IF(O154="","Revisar",IF(OR(COUNT(Escala!$B$12:$B$14)&lt;3,COUNTA(Escala!$C$12:$C$15)&lt;4),"Revisar la escala",IF(O154&lt;=Escala!$B$12,Escala!$C$12&amp;"",IF(O154&lt;=Escala!$B$13,Escala!$C$13&amp;"",IF(O154&lt;=Escala!$B$14,Escala!$C$14&amp;"",Escala!$C$15&amp;""))))))))</f>
        <v/>
      </c>
      <c r="Q154" s="5" t="str">
        <f>IF(I154="","",IF(OR(I154="Falta evaluar",I154="Revisar",I154="Revisar la escala"),I154,IF(P154="Revisar","Revisar",IF(COUNT(Escala!$B$16)&lt;1,"Revisar la escala",IF(IF(O154="",H154,O154)&lt;=Escala!$B$16,"Aceptable","No aceptable")))))</f>
        <v/>
      </c>
      <c r="R154" s="5" t="str">
        <f>IF(Q154="No aceptable",COUNTIF(Q$2:Q154,"No aceptable"),"")</f>
        <v/>
      </c>
    </row>
    <row r="155">
      <c r="H155" s="5" t="str">
        <f>IF(OR(F155="",G155=""),"",IFERROR(IF(MATCH(F155*1,Escala!$B$2:$B$6,0)+MATCH(G155*1,Escala!$B$7:$B$11,0)&gt;0,F155*G155,""),""))</f>
        <v/>
      </c>
      <c r="I155" s="5" t="str">
        <f>IF(COUNTA(A155:G155)+COUNTA(J155:N155)=0,"",IF(OR(F155="",G155=""),"Falta evaluar",IF(H155="","Revisar",IF(OR(COUNT(Escala!$B$12:$B$14)&lt;3,COUNTA(Escala!$C$12:$C$15)&lt;4),"Revisar la escala",IF(H155&lt;=Escala!$B$12,Escala!$C$12&amp;"",IF(H155&lt;=Escala!$B$13,Escala!$C$13&amp;"",IF(H155&lt;=Escala!$B$14,Escala!$C$14&amp;"",Escala!$C$15&amp;"")))))))</f>
        <v/>
      </c>
      <c r="O155" s="5" t="str">
        <f>IF(OR(M155="",N155=""),"",IFERROR(IF(MATCH(M155*1,Escala!$B$2:$B$6,0)+MATCH(N155*1,Escala!$B$7:$B$11,0)&gt;0,M155*N155,""),""))</f>
        <v/>
      </c>
      <c r="P155" s="5" t="str">
        <f>IF(COUNTA(A155:G155)+COUNTA(J155:N155)=0,"",IF(AND(M155="",N155=""),IF(J155="","","Falta evaluar"),IF(OR(M155="",N155=""),"Falta evaluar",IF(O155="","Revisar",IF(OR(COUNT(Escala!$B$12:$B$14)&lt;3,COUNTA(Escala!$C$12:$C$15)&lt;4),"Revisar la escala",IF(O155&lt;=Escala!$B$12,Escala!$C$12&amp;"",IF(O155&lt;=Escala!$B$13,Escala!$C$13&amp;"",IF(O155&lt;=Escala!$B$14,Escala!$C$14&amp;"",Escala!$C$15&amp;""))))))))</f>
        <v/>
      </c>
      <c r="Q155" s="5" t="str">
        <f>IF(I155="","",IF(OR(I155="Falta evaluar",I155="Revisar",I155="Revisar la escala"),I155,IF(P155="Revisar","Revisar",IF(COUNT(Escala!$B$16)&lt;1,"Revisar la escala",IF(IF(O155="",H155,O155)&lt;=Escala!$B$16,"Aceptable","No aceptable")))))</f>
        <v/>
      </c>
      <c r="R155" s="5" t="str">
        <f>IF(Q155="No aceptable",COUNTIF(Q$2:Q155,"No aceptable"),"")</f>
        <v/>
      </c>
    </row>
    <row r="156">
      <c r="H156" s="5" t="str">
        <f>IF(OR(F156="",G156=""),"",IFERROR(IF(MATCH(F156*1,Escala!$B$2:$B$6,0)+MATCH(G156*1,Escala!$B$7:$B$11,0)&gt;0,F156*G156,""),""))</f>
        <v/>
      </c>
      <c r="I156" s="5" t="str">
        <f>IF(COUNTA(A156:G156)+COUNTA(J156:N156)=0,"",IF(OR(F156="",G156=""),"Falta evaluar",IF(H156="","Revisar",IF(OR(COUNT(Escala!$B$12:$B$14)&lt;3,COUNTA(Escala!$C$12:$C$15)&lt;4),"Revisar la escala",IF(H156&lt;=Escala!$B$12,Escala!$C$12&amp;"",IF(H156&lt;=Escala!$B$13,Escala!$C$13&amp;"",IF(H156&lt;=Escala!$B$14,Escala!$C$14&amp;"",Escala!$C$15&amp;"")))))))</f>
        <v/>
      </c>
      <c r="O156" s="5" t="str">
        <f>IF(OR(M156="",N156=""),"",IFERROR(IF(MATCH(M156*1,Escala!$B$2:$B$6,0)+MATCH(N156*1,Escala!$B$7:$B$11,0)&gt;0,M156*N156,""),""))</f>
        <v/>
      </c>
      <c r="P156" s="5" t="str">
        <f>IF(COUNTA(A156:G156)+COUNTA(J156:N156)=0,"",IF(AND(M156="",N156=""),IF(J156="","","Falta evaluar"),IF(OR(M156="",N156=""),"Falta evaluar",IF(O156="","Revisar",IF(OR(COUNT(Escala!$B$12:$B$14)&lt;3,COUNTA(Escala!$C$12:$C$15)&lt;4),"Revisar la escala",IF(O156&lt;=Escala!$B$12,Escala!$C$12&amp;"",IF(O156&lt;=Escala!$B$13,Escala!$C$13&amp;"",IF(O156&lt;=Escala!$B$14,Escala!$C$14&amp;"",Escala!$C$15&amp;""))))))))</f>
        <v/>
      </c>
      <c r="Q156" s="5" t="str">
        <f>IF(I156="","",IF(OR(I156="Falta evaluar",I156="Revisar",I156="Revisar la escala"),I156,IF(P156="Revisar","Revisar",IF(COUNT(Escala!$B$16)&lt;1,"Revisar la escala",IF(IF(O156="",H156,O156)&lt;=Escala!$B$16,"Aceptable","No aceptable")))))</f>
        <v/>
      </c>
      <c r="R156" s="5" t="str">
        <f>IF(Q156="No aceptable",COUNTIF(Q$2:Q156,"No aceptable"),"")</f>
        <v/>
      </c>
    </row>
    <row r="157">
      <c r="H157" s="5" t="str">
        <f>IF(OR(F157="",G157=""),"",IFERROR(IF(MATCH(F157*1,Escala!$B$2:$B$6,0)+MATCH(G157*1,Escala!$B$7:$B$11,0)&gt;0,F157*G157,""),""))</f>
        <v/>
      </c>
      <c r="I157" s="5" t="str">
        <f>IF(COUNTA(A157:G157)+COUNTA(J157:N157)=0,"",IF(OR(F157="",G157=""),"Falta evaluar",IF(H157="","Revisar",IF(OR(COUNT(Escala!$B$12:$B$14)&lt;3,COUNTA(Escala!$C$12:$C$15)&lt;4),"Revisar la escala",IF(H157&lt;=Escala!$B$12,Escala!$C$12&amp;"",IF(H157&lt;=Escala!$B$13,Escala!$C$13&amp;"",IF(H157&lt;=Escala!$B$14,Escala!$C$14&amp;"",Escala!$C$15&amp;"")))))))</f>
        <v/>
      </c>
      <c r="O157" s="5" t="str">
        <f>IF(OR(M157="",N157=""),"",IFERROR(IF(MATCH(M157*1,Escala!$B$2:$B$6,0)+MATCH(N157*1,Escala!$B$7:$B$11,0)&gt;0,M157*N157,""),""))</f>
        <v/>
      </c>
      <c r="P157" s="5" t="str">
        <f>IF(COUNTA(A157:G157)+COUNTA(J157:N157)=0,"",IF(AND(M157="",N157=""),IF(J157="","","Falta evaluar"),IF(OR(M157="",N157=""),"Falta evaluar",IF(O157="","Revisar",IF(OR(COUNT(Escala!$B$12:$B$14)&lt;3,COUNTA(Escala!$C$12:$C$15)&lt;4),"Revisar la escala",IF(O157&lt;=Escala!$B$12,Escala!$C$12&amp;"",IF(O157&lt;=Escala!$B$13,Escala!$C$13&amp;"",IF(O157&lt;=Escala!$B$14,Escala!$C$14&amp;"",Escala!$C$15&amp;""))))))))</f>
        <v/>
      </c>
      <c r="Q157" s="5" t="str">
        <f>IF(I157="","",IF(OR(I157="Falta evaluar",I157="Revisar",I157="Revisar la escala"),I157,IF(P157="Revisar","Revisar",IF(COUNT(Escala!$B$16)&lt;1,"Revisar la escala",IF(IF(O157="",H157,O157)&lt;=Escala!$B$16,"Aceptable","No aceptable")))))</f>
        <v/>
      </c>
      <c r="R157" s="5" t="str">
        <f>IF(Q157="No aceptable",COUNTIF(Q$2:Q157,"No aceptable"),"")</f>
        <v/>
      </c>
    </row>
    <row r="158">
      <c r="H158" s="5" t="str">
        <f>IF(OR(F158="",G158=""),"",IFERROR(IF(MATCH(F158*1,Escala!$B$2:$B$6,0)+MATCH(G158*1,Escala!$B$7:$B$11,0)&gt;0,F158*G158,""),""))</f>
        <v/>
      </c>
      <c r="I158" s="5" t="str">
        <f>IF(COUNTA(A158:G158)+COUNTA(J158:N158)=0,"",IF(OR(F158="",G158=""),"Falta evaluar",IF(H158="","Revisar",IF(OR(COUNT(Escala!$B$12:$B$14)&lt;3,COUNTA(Escala!$C$12:$C$15)&lt;4),"Revisar la escala",IF(H158&lt;=Escala!$B$12,Escala!$C$12&amp;"",IF(H158&lt;=Escala!$B$13,Escala!$C$13&amp;"",IF(H158&lt;=Escala!$B$14,Escala!$C$14&amp;"",Escala!$C$15&amp;"")))))))</f>
        <v/>
      </c>
      <c r="O158" s="5" t="str">
        <f>IF(OR(M158="",N158=""),"",IFERROR(IF(MATCH(M158*1,Escala!$B$2:$B$6,0)+MATCH(N158*1,Escala!$B$7:$B$11,0)&gt;0,M158*N158,""),""))</f>
        <v/>
      </c>
      <c r="P158" s="5" t="str">
        <f>IF(COUNTA(A158:G158)+COUNTA(J158:N158)=0,"",IF(AND(M158="",N158=""),IF(J158="","","Falta evaluar"),IF(OR(M158="",N158=""),"Falta evaluar",IF(O158="","Revisar",IF(OR(COUNT(Escala!$B$12:$B$14)&lt;3,COUNTA(Escala!$C$12:$C$15)&lt;4),"Revisar la escala",IF(O158&lt;=Escala!$B$12,Escala!$C$12&amp;"",IF(O158&lt;=Escala!$B$13,Escala!$C$13&amp;"",IF(O158&lt;=Escala!$B$14,Escala!$C$14&amp;"",Escala!$C$15&amp;""))))))))</f>
        <v/>
      </c>
      <c r="Q158" s="5" t="str">
        <f>IF(I158="","",IF(OR(I158="Falta evaluar",I158="Revisar",I158="Revisar la escala"),I158,IF(P158="Revisar","Revisar",IF(COUNT(Escala!$B$16)&lt;1,"Revisar la escala",IF(IF(O158="",H158,O158)&lt;=Escala!$B$16,"Aceptable","No aceptable")))))</f>
        <v/>
      </c>
      <c r="R158" s="5" t="str">
        <f>IF(Q158="No aceptable",COUNTIF(Q$2:Q158,"No aceptable"),"")</f>
        <v/>
      </c>
    </row>
    <row r="159">
      <c r="H159" s="5" t="str">
        <f>IF(OR(F159="",G159=""),"",IFERROR(IF(MATCH(F159*1,Escala!$B$2:$B$6,0)+MATCH(G159*1,Escala!$B$7:$B$11,0)&gt;0,F159*G159,""),""))</f>
        <v/>
      </c>
      <c r="I159" s="5" t="str">
        <f>IF(COUNTA(A159:G159)+COUNTA(J159:N159)=0,"",IF(OR(F159="",G159=""),"Falta evaluar",IF(H159="","Revisar",IF(OR(COUNT(Escala!$B$12:$B$14)&lt;3,COUNTA(Escala!$C$12:$C$15)&lt;4),"Revisar la escala",IF(H159&lt;=Escala!$B$12,Escala!$C$12&amp;"",IF(H159&lt;=Escala!$B$13,Escala!$C$13&amp;"",IF(H159&lt;=Escala!$B$14,Escala!$C$14&amp;"",Escala!$C$15&amp;"")))))))</f>
        <v/>
      </c>
      <c r="O159" s="5" t="str">
        <f>IF(OR(M159="",N159=""),"",IFERROR(IF(MATCH(M159*1,Escala!$B$2:$B$6,0)+MATCH(N159*1,Escala!$B$7:$B$11,0)&gt;0,M159*N159,""),""))</f>
        <v/>
      </c>
      <c r="P159" s="5" t="str">
        <f>IF(COUNTA(A159:G159)+COUNTA(J159:N159)=0,"",IF(AND(M159="",N159=""),IF(J159="","","Falta evaluar"),IF(OR(M159="",N159=""),"Falta evaluar",IF(O159="","Revisar",IF(OR(COUNT(Escala!$B$12:$B$14)&lt;3,COUNTA(Escala!$C$12:$C$15)&lt;4),"Revisar la escala",IF(O159&lt;=Escala!$B$12,Escala!$C$12&amp;"",IF(O159&lt;=Escala!$B$13,Escala!$C$13&amp;"",IF(O159&lt;=Escala!$B$14,Escala!$C$14&amp;"",Escala!$C$15&amp;""))))))))</f>
        <v/>
      </c>
      <c r="Q159" s="5" t="str">
        <f>IF(I159="","",IF(OR(I159="Falta evaluar",I159="Revisar",I159="Revisar la escala"),I159,IF(P159="Revisar","Revisar",IF(COUNT(Escala!$B$16)&lt;1,"Revisar la escala",IF(IF(O159="",H159,O159)&lt;=Escala!$B$16,"Aceptable","No aceptable")))))</f>
        <v/>
      </c>
      <c r="R159" s="5" t="str">
        <f>IF(Q159="No aceptable",COUNTIF(Q$2:Q159,"No aceptable"),"")</f>
        <v/>
      </c>
    </row>
    <row r="160">
      <c r="H160" s="5" t="str">
        <f>IF(OR(F160="",G160=""),"",IFERROR(IF(MATCH(F160*1,Escala!$B$2:$B$6,0)+MATCH(G160*1,Escala!$B$7:$B$11,0)&gt;0,F160*G160,""),""))</f>
        <v/>
      </c>
      <c r="I160" s="5" t="str">
        <f>IF(COUNTA(A160:G160)+COUNTA(J160:N160)=0,"",IF(OR(F160="",G160=""),"Falta evaluar",IF(H160="","Revisar",IF(OR(COUNT(Escala!$B$12:$B$14)&lt;3,COUNTA(Escala!$C$12:$C$15)&lt;4),"Revisar la escala",IF(H160&lt;=Escala!$B$12,Escala!$C$12&amp;"",IF(H160&lt;=Escala!$B$13,Escala!$C$13&amp;"",IF(H160&lt;=Escala!$B$14,Escala!$C$14&amp;"",Escala!$C$15&amp;"")))))))</f>
        <v/>
      </c>
      <c r="O160" s="5" t="str">
        <f>IF(OR(M160="",N160=""),"",IFERROR(IF(MATCH(M160*1,Escala!$B$2:$B$6,0)+MATCH(N160*1,Escala!$B$7:$B$11,0)&gt;0,M160*N160,""),""))</f>
        <v/>
      </c>
      <c r="P160" s="5" t="str">
        <f>IF(COUNTA(A160:G160)+COUNTA(J160:N160)=0,"",IF(AND(M160="",N160=""),IF(J160="","","Falta evaluar"),IF(OR(M160="",N160=""),"Falta evaluar",IF(O160="","Revisar",IF(OR(COUNT(Escala!$B$12:$B$14)&lt;3,COUNTA(Escala!$C$12:$C$15)&lt;4),"Revisar la escala",IF(O160&lt;=Escala!$B$12,Escala!$C$12&amp;"",IF(O160&lt;=Escala!$B$13,Escala!$C$13&amp;"",IF(O160&lt;=Escala!$B$14,Escala!$C$14&amp;"",Escala!$C$15&amp;""))))))))</f>
        <v/>
      </c>
      <c r="Q160" s="5" t="str">
        <f>IF(I160="","",IF(OR(I160="Falta evaluar",I160="Revisar",I160="Revisar la escala"),I160,IF(P160="Revisar","Revisar",IF(COUNT(Escala!$B$16)&lt;1,"Revisar la escala",IF(IF(O160="",H160,O160)&lt;=Escala!$B$16,"Aceptable","No aceptable")))))</f>
        <v/>
      </c>
      <c r="R160" s="5" t="str">
        <f>IF(Q160="No aceptable",COUNTIF(Q$2:Q160,"No aceptable"),"")</f>
        <v/>
      </c>
    </row>
    <row r="161">
      <c r="H161" s="5" t="str">
        <f>IF(OR(F161="",G161=""),"",IFERROR(IF(MATCH(F161*1,Escala!$B$2:$B$6,0)+MATCH(G161*1,Escala!$B$7:$B$11,0)&gt;0,F161*G161,""),""))</f>
        <v/>
      </c>
      <c r="I161" s="5" t="str">
        <f>IF(COUNTA(A161:G161)+COUNTA(J161:N161)=0,"",IF(OR(F161="",G161=""),"Falta evaluar",IF(H161="","Revisar",IF(OR(COUNT(Escala!$B$12:$B$14)&lt;3,COUNTA(Escala!$C$12:$C$15)&lt;4),"Revisar la escala",IF(H161&lt;=Escala!$B$12,Escala!$C$12&amp;"",IF(H161&lt;=Escala!$B$13,Escala!$C$13&amp;"",IF(H161&lt;=Escala!$B$14,Escala!$C$14&amp;"",Escala!$C$15&amp;"")))))))</f>
        <v/>
      </c>
      <c r="O161" s="5" t="str">
        <f>IF(OR(M161="",N161=""),"",IFERROR(IF(MATCH(M161*1,Escala!$B$2:$B$6,0)+MATCH(N161*1,Escala!$B$7:$B$11,0)&gt;0,M161*N161,""),""))</f>
        <v/>
      </c>
      <c r="P161" s="5" t="str">
        <f>IF(COUNTA(A161:G161)+COUNTA(J161:N161)=0,"",IF(AND(M161="",N161=""),IF(J161="","","Falta evaluar"),IF(OR(M161="",N161=""),"Falta evaluar",IF(O161="","Revisar",IF(OR(COUNT(Escala!$B$12:$B$14)&lt;3,COUNTA(Escala!$C$12:$C$15)&lt;4),"Revisar la escala",IF(O161&lt;=Escala!$B$12,Escala!$C$12&amp;"",IF(O161&lt;=Escala!$B$13,Escala!$C$13&amp;"",IF(O161&lt;=Escala!$B$14,Escala!$C$14&amp;"",Escala!$C$15&amp;""))))))))</f>
        <v/>
      </c>
      <c r="Q161" s="5" t="str">
        <f>IF(I161="","",IF(OR(I161="Falta evaluar",I161="Revisar",I161="Revisar la escala"),I161,IF(P161="Revisar","Revisar",IF(COUNT(Escala!$B$16)&lt;1,"Revisar la escala",IF(IF(O161="",H161,O161)&lt;=Escala!$B$16,"Aceptable","No aceptable")))))</f>
        <v/>
      </c>
      <c r="R161" s="5" t="str">
        <f>IF(Q161="No aceptable",COUNTIF(Q$2:Q161,"No aceptable"),"")</f>
        <v/>
      </c>
    </row>
    <row r="162">
      <c r="H162" s="5" t="str">
        <f>IF(OR(F162="",G162=""),"",IFERROR(IF(MATCH(F162*1,Escala!$B$2:$B$6,0)+MATCH(G162*1,Escala!$B$7:$B$11,0)&gt;0,F162*G162,""),""))</f>
        <v/>
      </c>
      <c r="I162" s="5" t="str">
        <f>IF(COUNTA(A162:G162)+COUNTA(J162:N162)=0,"",IF(OR(F162="",G162=""),"Falta evaluar",IF(H162="","Revisar",IF(OR(COUNT(Escala!$B$12:$B$14)&lt;3,COUNTA(Escala!$C$12:$C$15)&lt;4),"Revisar la escala",IF(H162&lt;=Escala!$B$12,Escala!$C$12&amp;"",IF(H162&lt;=Escala!$B$13,Escala!$C$13&amp;"",IF(H162&lt;=Escala!$B$14,Escala!$C$14&amp;"",Escala!$C$15&amp;"")))))))</f>
        <v/>
      </c>
      <c r="O162" s="5" t="str">
        <f>IF(OR(M162="",N162=""),"",IFERROR(IF(MATCH(M162*1,Escala!$B$2:$B$6,0)+MATCH(N162*1,Escala!$B$7:$B$11,0)&gt;0,M162*N162,""),""))</f>
        <v/>
      </c>
      <c r="P162" s="5" t="str">
        <f>IF(COUNTA(A162:G162)+COUNTA(J162:N162)=0,"",IF(AND(M162="",N162=""),IF(J162="","","Falta evaluar"),IF(OR(M162="",N162=""),"Falta evaluar",IF(O162="","Revisar",IF(OR(COUNT(Escala!$B$12:$B$14)&lt;3,COUNTA(Escala!$C$12:$C$15)&lt;4),"Revisar la escala",IF(O162&lt;=Escala!$B$12,Escala!$C$12&amp;"",IF(O162&lt;=Escala!$B$13,Escala!$C$13&amp;"",IF(O162&lt;=Escala!$B$14,Escala!$C$14&amp;"",Escala!$C$15&amp;""))))))))</f>
        <v/>
      </c>
      <c r="Q162" s="5" t="str">
        <f>IF(I162="","",IF(OR(I162="Falta evaluar",I162="Revisar",I162="Revisar la escala"),I162,IF(P162="Revisar","Revisar",IF(COUNT(Escala!$B$16)&lt;1,"Revisar la escala",IF(IF(O162="",H162,O162)&lt;=Escala!$B$16,"Aceptable","No aceptable")))))</f>
        <v/>
      </c>
      <c r="R162" s="5" t="str">
        <f>IF(Q162="No aceptable",COUNTIF(Q$2:Q162,"No aceptable"),"")</f>
        <v/>
      </c>
    </row>
    <row r="163">
      <c r="H163" s="5" t="str">
        <f>IF(OR(F163="",G163=""),"",IFERROR(IF(MATCH(F163*1,Escala!$B$2:$B$6,0)+MATCH(G163*1,Escala!$B$7:$B$11,0)&gt;0,F163*G163,""),""))</f>
        <v/>
      </c>
      <c r="I163" s="5" t="str">
        <f>IF(COUNTA(A163:G163)+COUNTA(J163:N163)=0,"",IF(OR(F163="",G163=""),"Falta evaluar",IF(H163="","Revisar",IF(OR(COUNT(Escala!$B$12:$B$14)&lt;3,COUNTA(Escala!$C$12:$C$15)&lt;4),"Revisar la escala",IF(H163&lt;=Escala!$B$12,Escala!$C$12&amp;"",IF(H163&lt;=Escala!$B$13,Escala!$C$13&amp;"",IF(H163&lt;=Escala!$B$14,Escala!$C$14&amp;"",Escala!$C$15&amp;"")))))))</f>
        <v/>
      </c>
      <c r="O163" s="5" t="str">
        <f>IF(OR(M163="",N163=""),"",IFERROR(IF(MATCH(M163*1,Escala!$B$2:$B$6,0)+MATCH(N163*1,Escala!$B$7:$B$11,0)&gt;0,M163*N163,""),""))</f>
        <v/>
      </c>
      <c r="P163" s="5" t="str">
        <f>IF(COUNTA(A163:G163)+COUNTA(J163:N163)=0,"",IF(AND(M163="",N163=""),IF(J163="","","Falta evaluar"),IF(OR(M163="",N163=""),"Falta evaluar",IF(O163="","Revisar",IF(OR(COUNT(Escala!$B$12:$B$14)&lt;3,COUNTA(Escala!$C$12:$C$15)&lt;4),"Revisar la escala",IF(O163&lt;=Escala!$B$12,Escala!$C$12&amp;"",IF(O163&lt;=Escala!$B$13,Escala!$C$13&amp;"",IF(O163&lt;=Escala!$B$14,Escala!$C$14&amp;"",Escala!$C$15&amp;""))))))))</f>
        <v/>
      </c>
      <c r="Q163" s="5" t="str">
        <f>IF(I163="","",IF(OR(I163="Falta evaluar",I163="Revisar",I163="Revisar la escala"),I163,IF(P163="Revisar","Revisar",IF(COUNT(Escala!$B$16)&lt;1,"Revisar la escala",IF(IF(O163="",H163,O163)&lt;=Escala!$B$16,"Aceptable","No aceptable")))))</f>
        <v/>
      </c>
      <c r="R163" s="5" t="str">
        <f>IF(Q163="No aceptable",COUNTIF(Q$2:Q163,"No aceptable"),"")</f>
        <v/>
      </c>
    </row>
    <row r="164">
      <c r="H164" s="5" t="str">
        <f>IF(OR(F164="",G164=""),"",IFERROR(IF(MATCH(F164*1,Escala!$B$2:$B$6,0)+MATCH(G164*1,Escala!$B$7:$B$11,0)&gt;0,F164*G164,""),""))</f>
        <v/>
      </c>
      <c r="I164" s="5" t="str">
        <f>IF(COUNTA(A164:G164)+COUNTA(J164:N164)=0,"",IF(OR(F164="",G164=""),"Falta evaluar",IF(H164="","Revisar",IF(OR(COUNT(Escala!$B$12:$B$14)&lt;3,COUNTA(Escala!$C$12:$C$15)&lt;4),"Revisar la escala",IF(H164&lt;=Escala!$B$12,Escala!$C$12&amp;"",IF(H164&lt;=Escala!$B$13,Escala!$C$13&amp;"",IF(H164&lt;=Escala!$B$14,Escala!$C$14&amp;"",Escala!$C$15&amp;"")))))))</f>
        <v/>
      </c>
      <c r="O164" s="5" t="str">
        <f>IF(OR(M164="",N164=""),"",IFERROR(IF(MATCH(M164*1,Escala!$B$2:$B$6,0)+MATCH(N164*1,Escala!$B$7:$B$11,0)&gt;0,M164*N164,""),""))</f>
        <v/>
      </c>
      <c r="P164" s="5" t="str">
        <f>IF(COUNTA(A164:G164)+COUNTA(J164:N164)=0,"",IF(AND(M164="",N164=""),IF(J164="","","Falta evaluar"),IF(OR(M164="",N164=""),"Falta evaluar",IF(O164="","Revisar",IF(OR(COUNT(Escala!$B$12:$B$14)&lt;3,COUNTA(Escala!$C$12:$C$15)&lt;4),"Revisar la escala",IF(O164&lt;=Escala!$B$12,Escala!$C$12&amp;"",IF(O164&lt;=Escala!$B$13,Escala!$C$13&amp;"",IF(O164&lt;=Escala!$B$14,Escala!$C$14&amp;"",Escala!$C$15&amp;""))))))))</f>
        <v/>
      </c>
      <c r="Q164" s="5" t="str">
        <f>IF(I164="","",IF(OR(I164="Falta evaluar",I164="Revisar",I164="Revisar la escala"),I164,IF(P164="Revisar","Revisar",IF(COUNT(Escala!$B$16)&lt;1,"Revisar la escala",IF(IF(O164="",H164,O164)&lt;=Escala!$B$16,"Aceptable","No aceptable")))))</f>
        <v/>
      </c>
      <c r="R164" s="5" t="str">
        <f>IF(Q164="No aceptable",COUNTIF(Q$2:Q164,"No aceptable"),"")</f>
        <v/>
      </c>
    </row>
    <row r="165">
      <c r="H165" s="5" t="str">
        <f>IF(OR(F165="",G165=""),"",IFERROR(IF(MATCH(F165*1,Escala!$B$2:$B$6,0)+MATCH(G165*1,Escala!$B$7:$B$11,0)&gt;0,F165*G165,""),""))</f>
        <v/>
      </c>
      <c r="I165" s="5" t="str">
        <f>IF(COUNTA(A165:G165)+COUNTA(J165:N165)=0,"",IF(OR(F165="",G165=""),"Falta evaluar",IF(H165="","Revisar",IF(OR(COUNT(Escala!$B$12:$B$14)&lt;3,COUNTA(Escala!$C$12:$C$15)&lt;4),"Revisar la escala",IF(H165&lt;=Escala!$B$12,Escala!$C$12&amp;"",IF(H165&lt;=Escala!$B$13,Escala!$C$13&amp;"",IF(H165&lt;=Escala!$B$14,Escala!$C$14&amp;"",Escala!$C$15&amp;"")))))))</f>
        <v/>
      </c>
      <c r="O165" s="5" t="str">
        <f>IF(OR(M165="",N165=""),"",IFERROR(IF(MATCH(M165*1,Escala!$B$2:$B$6,0)+MATCH(N165*1,Escala!$B$7:$B$11,0)&gt;0,M165*N165,""),""))</f>
        <v/>
      </c>
      <c r="P165" s="5" t="str">
        <f>IF(COUNTA(A165:G165)+COUNTA(J165:N165)=0,"",IF(AND(M165="",N165=""),IF(J165="","","Falta evaluar"),IF(OR(M165="",N165=""),"Falta evaluar",IF(O165="","Revisar",IF(OR(COUNT(Escala!$B$12:$B$14)&lt;3,COUNTA(Escala!$C$12:$C$15)&lt;4),"Revisar la escala",IF(O165&lt;=Escala!$B$12,Escala!$C$12&amp;"",IF(O165&lt;=Escala!$B$13,Escala!$C$13&amp;"",IF(O165&lt;=Escala!$B$14,Escala!$C$14&amp;"",Escala!$C$15&amp;""))))))))</f>
        <v/>
      </c>
      <c r="Q165" s="5" t="str">
        <f>IF(I165="","",IF(OR(I165="Falta evaluar",I165="Revisar",I165="Revisar la escala"),I165,IF(P165="Revisar","Revisar",IF(COUNT(Escala!$B$16)&lt;1,"Revisar la escala",IF(IF(O165="",H165,O165)&lt;=Escala!$B$16,"Aceptable","No aceptable")))))</f>
        <v/>
      </c>
      <c r="R165" s="5" t="str">
        <f>IF(Q165="No aceptable",COUNTIF(Q$2:Q165,"No aceptable"),"")</f>
        <v/>
      </c>
    </row>
    <row r="166">
      <c r="H166" s="5" t="str">
        <f>IF(OR(F166="",G166=""),"",IFERROR(IF(MATCH(F166*1,Escala!$B$2:$B$6,0)+MATCH(G166*1,Escala!$B$7:$B$11,0)&gt;0,F166*G166,""),""))</f>
        <v/>
      </c>
      <c r="I166" s="5" t="str">
        <f>IF(COUNTA(A166:G166)+COUNTA(J166:N166)=0,"",IF(OR(F166="",G166=""),"Falta evaluar",IF(H166="","Revisar",IF(OR(COUNT(Escala!$B$12:$B$14)&lt;3,COUNTA(Escala!$C$12:$C$15)&lt;4),"Revisar la escala",IF(H166&lt;=Escala!$B$12,Escala!$C$12&amp;"",IF(H166&lt;=Escala!$B$13,Escala!$C$13&amp;"",IF(H166&lt;=Escala!$B$14,Escala!$C$14&amp;"",Escala!$C$15&amp;"")))))))</f>
        <v/>
      </c>
      <c r="O166" s="5" t="str">
        <f>IF(OR(M166="",N166=""),"",IFERROR(IF(MATCH(M166*1,Escala!$B$2:$B$6,0)+MATCH(N166*1,Escala!$B$7:$B$11,0)&gt;0,M166*N166,""),""))</f>
        <v/>
      </c>
      <c r="P166" s="5" t="str">
        <f>IF(COUNTA(A166:G166)+COUNTA(J166:N166)=0,"",IF(AND(M166="",N166=""),IF(J166="","","Falta evaluar"),IF(OR(M166="",N166=""),"Falta evaluar",IF(O166="","Revisar",IF(OR(COUNT(Escala!$B$12:$B$14)&lt;3,COUNTA(Escala!$C$12:$C$15)&lt;4),"Revisar la escala",IF(O166&lt;=Escala!$B$12,Escala!$C$12&amp;"",IF(O166&lt;=Escala!$B$13,Escala!$C$13&amp;"",IF(O166&lt;=Escala!$B$14,Escala!$C$14&amp;"",Escala!$C$15&amp;""))))))))</f>
        <v/>
      </c>
      <c r="Q166" s="5" t="str">
        <f>IF(I166="","",IF(OR(I166="Falta evaluar",I166="Revisar",I166="Revisar la escala"),I166,IF(P166="Revisar","Revisar",IF(COUNT(Escala!$B$16)&lt;1,"Revisar la escala",IF(IF(O166="",H166,O166)&lt;=Escala!$B$16,"Aceptable","No aceptable")))))</f>
        <v/>
      </c>
      <c r="R166" s="5" t="str">
        <f>IF(Q166="No aceptable",COUNTIF(Q$2:Q166,"No aceptable"),"")</f>
        <v/>
      </c>
    </row>
    <row r="167">
      <c r="H167" s="5" t="str">
        <f>IF(OR(F167="",G167=""),"",IFERROR(IF(MATCH(F167*1,Escala!$B$2:$B$6,0)+MATCH(G167*1,Escala!$B$7:$B$11,0)&gt;0,F167*G167,""),""))</f>
        <v/>
      </c>
      <c r="I167" s="5" t="str">
        <f>IF(COUNTA(A167:G167)+COUNTA(J167:N167)=0,"",IF(OR(F167="",G167=""),"Falta evaluar",IF(H167="","Revisar",IF(OR(COUNT(Escala!$B$12:$B$14)&lt;3,COUNTA(Escala!$C$12:$C$15)&lt;4),"Revisar la escala",IF(H167&lt;=Escala!$B$12,Escala!$C$12&amp;"",IF(H167&lt;=Escala!$B$13,Escala!$C$13&amp;"",IF(H167&lt;=Escala!$B$14,Escala!$C$14&amp;"",Escala!$C$15&amp;"")))))))</f>
        <v/>
      </c>
      <c r="O167" s="5" t="str">
        <f>IF(OR(M167="",N167=""),"",IFERROR(IF(MATCH(M167*1,Escala!$B$2:$B$6,0)+MATCH(N167*1,Escala!$B$7:$B$11,0)&gt;0,M167*N167,""),""))</f>
        <v/>
      </c>
      <c r="P167" s="5" t="str">
        <f>IF(COUNTA(A167:G167)+COUNTA(J167:N167)=0,"",IF(AND(M167="",N167=""),IF(J167="","","Falta evaluar"),IF(OR(M167="",N167=""),"Falta evaluar",IF(O167="","Revisar",IF(OR(COUNT(Escala!$B$12:$B$14)&lt;3,COUNTA(Escala!$C$12:$C$15)&lt;4),"Revisar la escala",IF(O167&lt;=Escala!$B$12,Escala!$C$12&amp;"",IF(O167&lt;=Escala!$B$13,Escala!$C$13&amp;"",IF(O167&lt;=Escala!$B$14,Escala!$C$14&amp;"",Escala!$C$15&amp;""))))))))</f>
        <v/>
      </c>
      <c r="Q167" s="5" t="str">
        <f>IF(I167="","",IF(OR(I167="Falta evaluar",I167="Revisar",I167="Revisar la escala"),I167,IF(P167="Revisar","Revisar",IF(COUNT(Escala!$B$16)&lt;1,"Revisar la escala",IF(IF(O167="",H167,O167)&lt;=Escala!$B$16,"Aceptable","No aceptable")))))</f>
        <v/>
      </c>
      <c r="R167" s="5" t="str">
        <f>IF(Q167="No aceptable",COUNTIF(Q$2:Q167,"No aceptable"),"")</f>
        <v/>
      </c>
    </row>
    <row r="168">
      <c r="H168" s="5" t="str">
        <f>IF(OR(F168="",G168=""),"",IFERROR(IF(MATCH(F168*1,Escala!$B$2:$B$6,0)+MATCH(G168*1,Escala!$B$7:$B$11,0)&gt;0,F168*G168,""),""))</f>
        <v/>
      </c>
      <c r="I168" s="5" t="str">
        <f>IF(COUNTA(A168:G168)+COUNTA(J168:N168)=0,"",IF(OR(F168="",G168=""),"Falta evaluar",IF(H168="","Revisar",IF(OR(COUNT(Escala!$B$12:$B$14)&lt;3,COUNTA(Escala!$C$12:$C$15)&lt;4),"Revisar la escala",IF(H168&lt;=Escala!$B$12,Escala!$C$12&amp;"",IF(H168&lt;=Escala!$B$13,Escala!$C$13&amp;"",IF(H168&lt;=Escala!$B$14,Escala!$C$14&amp;"",Escala!$C$15&amp;"")))))))</f>
        <v/>
      </c>
      <c r="O168" s="5" t="str">
        <f>IF(OR(M168="",N168=""),"",IFERROR(IF(MATCH(M168*1,Escala!$B$2:$B$6,0)+MATCH(N168*1,Escala!$B$7:$B$11,0)&gt;0,M168*N168,""),""))</f>
        <v/>
      </c>
      <c r="P168" s="5" t="str">
        <f>IF(COUNTA(A168:G168)+COUNTA(J168:N168)=0,"",IF(AND(M168="",N168=""),IF(J168="","","Falta evaluar"),IF(OR(M168="",N168=""),"Falta evaluar",IF(O168="","Revisar",IF(OR(COUNT(Escala!$B$12:$B$14)&lt;3,COUNTA(Escala!$C$12:$C$15)&lt;4),"Revisar la escala",IF(O168&lt;=Escala!$B$12,Escala!$C$12&amp;"",IF(O168&lt;=Escala!$B$13,Escala!$C$13&amp;"",IF(O168&lt;=Escala!$B$14,Escala!$C$14&amp;"",Escala!$C$15&amp;""))))))))</f>
        <v/>
      </c>
      <c r="Q168" s="5" t="str">
        <f>IF(I168="","",IF(OR(I168="Falta evaluar",I168="Revisar",I168="Revisar la escala"),I168,IF(P168="Revisar","Revisar",IF(COUNT(Escala!$B$16)&lt;1,"Revisar la escala",IF(IF(O168="",H168,O168)&lt;=Escala!$B$16,"Aceptable","No aceptable")))))</f>
        <v/>
      </c>
      <c r="R168" s="5" t="str">
        <f>IF(Q168="No aceptable",COUNTIF(Q$2:Q168,"No aceptable"),"")</f>
        <v/>
      </c>
    </row>
    <row r="169">
      <c r="H169" s="5" t="str">
        <f>IF(OR(F169="",G169=""),"",IFERROR(IF(MATCH(F169*1,Escala!$B$2:$B$6,0)+MATCH(G169*1,Escala!$B$7:$B$11,0)&gt;0,F169*G169,""),""))</f>
        <v/>
      </c>
      <c r="I169" s="5" t="str">
        <f>IF(COUNTA(A169:G169)+COUNTA(J169:N169)=0,"",IF(OR(F169="",G169=""),"Falta evaluar",IF(H169="","Revisar",IF(OR(COUNT(Escala!$B$12:$B$14)&lt;3,COUNTA(Escala!$C$12:$C$15)&lt;4),"Revisar la escala",IF(H169&lt;=Escala!$B$12,Escala!$C$12&amp;"",IF(H169&lt;=Escala!$B$13,Escala!$C$13&amp;"",IF(H169&lt;=Escala!$B$14,Escala!$C$14&amp;"",Escala!$C$15&amp;"")))))))</f>
        <v/>
      </c>
      <c r="O169" s="5" t="str">
        <f>IF(OR(M169="",N169=""),"",IFERROR(IF(MATCH(M169*1,Escala!$B$2:$B$6,0)+MATCH(N169*1,Escala!$B$7:$B$11,0)&gt;0,M169*N169,""),""))</f>
        <v/>
      </c>
      <c r="P169" s="5" t="str">
        <f>IF(COUNTA(A169:G169)+COUNTA(J169:N169)=0,"",IF(AND(M169="",N169=""),IF(J169="","","Falta evaluar"),IF(OR(M169="",N169=""),"Falta evaluar",IF(O169="","Revisar",IF(OR(COUNT(Escala!$B$12:$B$14)&lt;3,COUNTA(Escala!$C$12:$C$15)&lt;4),"Revisar la escala",IF(O169&lt;=Escala!$B$12,Escala!$C$12&amp;"",IF(O169&lt;=Escala!$B$13,Escala!$C$13&amp;"",IF(O169&lt;=Escala!$B$14,Escala!$C$14&amp;"",Escala!$C$15&amp;""))))))))</f>
        <v/>
      </c>
      <c r="Q169" s="5" t="str">
        <f>IF(I169="","",IF(OR(I169="Falta evaluar",I169="Revisar",I169="Revisar la escala"),I169,IF(P169="Revisar","Revisar",IF(COUNT(Escala!$B$16)&lt;1,"Revisar la escala",IF(IF(O169="",H169,O169)&lt;=Escala!$B$16,"Aceptable","No aceptable")))))</f>
        <v/>
      </c>
      <c r="R169" s="5" t="str">
        <f>IF(Q169="No aceptable",COUNTIF(Q$2:Q169,"No aceptable"),"")</f>
        <v/>
      </c>
    </row>
    <row r="170">
      <c r="H170" s="5" t="str">
        <f>IF(OR(F170="",G170=""),"",IFERROR(IF(MATCH(F170*1,Escala!$B$2:$B$6,0)+MATCH(G170*1,Escala!$B$7:$B$11,0)&gt;0,F170*G170,""),""))</f>
        <v/>
      </c>
      <c r="I170" s="5" t="str">
        <f>IF(COUNTA(A170:G170)+COUNTA(J170:N170)=0,"",IF(OR(F170="",G170=""),"Falta evaluar",IF(H170="","Revisar",IF(OR(COUNT(Escala!$B$12:$B$14)&lt;3,COUNTA(Escala!$C$12:$C$15)&lt;4),"Revisar la escala",IF(H170&lt;=Escala!$B$12,Escala!$C$12&amp;"",IF(H170&lt;=Escala!$B$13,Escala!$C$13&amp;"",IF(H170&lt;=Escala!$B$14,Escala!$C$14&amp;"",Escala!$C$15&amp;"")))))))</f>
        <v/>
      </c>
      <c r="O170" s="5" t="str">
        <f>IF(OR(M170="",N170=""),"",IFERROR(IF(MATCH(M170*1,Escala!$B$2:$B$6,0)+MATCH(N170*1,Escala!$B$7:$B$11,0)&gt;0,M170*N170,""),""))</f>
        <v/>
      </c>
      <c r="P170" s="5" t="str">
        <f>IF(COUNTA(A170:G170)+COUNTA(J170:N170)=0,"",IF(AND(M170="",N170=""),IF(J170="","","Falta evaluar"),IF(OR(M170="",N170=""),"Falta evaluar",IF(O170="","Revisar",IF(OR(COUNT(Escala!$B$12:$B$14)&lt;3,COUNTA(Escala!$C$12:$C$15)&lt;4),"Revisar la escala",IF(O170&lt;=Escala!$B$12,Escala!$C$12&amp;"",IF(O170&lt;=Escala!$B$13,Escala!$C$13&amp;"",IF(O170&lt;=Escala!$B$14,Escala!$C$14&amp;"",Escala!$C$15&amp;""))))))))</f>
        <v/>
      </c>
      <c r="Q170" s="5" t="str">
        <f>IF(I170="","",IF(OR(I170="Falta evaluar",I170="Revisar",I170="Revisar la escala"),I170,IF(P170="Revisar","Revisar",IF(COUNT(Escala!$B$16)&lt;1,"Revisar la escala",IF(IF(O170="",H170,O170)&lt;=Escala!$B$16,"Aceptable","No aceptable")))))</f>
        <v/>
      </c>
      <c r="R170" s="5" t="str">
        <f>IF(Q170="No aceptable",COUNTIF(Q$2:Q170,"No aceptable"),"")</f>
        <v/>
      </c>
    </row>
    <row r="171">
      <c r="H171" s="5" t="str">
        <f>IF(OR(F171="",G171=""),"",IFERROR(IF(MATCH(F171*1,Escala!$B$2:$B$6,0)+MATCH(G171*1,Escala!$B$7:$B$11,0)&gt;0,F171*G171,""),""))</f>
        <v/>
      </c>
      <c r="I171" s="5" t="str">
        <f>IF(COUNTA(A171:G171)+COUNTA(J171:N171)=0,"",IF(OR(F171="",G171=""),"Falta evaluar",IF(H171="","Revisar",IF(OR(COUNT(Escala!$B$12:$B$14)&lt;3,COUNTA(Escala!$C$12:$C$15)&lt;4),"Revisar la escala",IF(H171&lt;=Escala!$B$12,Escala!$C$12&amp;"",IF(H171&lt;=Escala!$B$13,Escala!$C$13&amp;"",IF(H171&lt;=Escala!$B$14,Escala!$C$14&amp;"",Escala!$C$15&amp;"")))))))</f>
        <v/>
      </c>
      <c r="O171" s="5" t="str">
        <f>IF(OR(M171="",N171=""),"",IFERROR(IF(MATCH(M171*1,Escala!$B$2:$B$6,0)+MATCH(N171*1,Escala!$B$7:$B$11,0)&gt;0,M171*N171,""),""))</f>
        <v/>
      </c>
      <c r="P171" s="5" t="str">
        <f>IF(COUNTA(A171:G171)+COUNTA(J171:N171)=0,"",IF(AND(M171="",N171=""),IF(J171="","","Falta evaluar"),IF(OR(M171="",N171=""),"Falta evaluar",IF(O171="","Revisar",IF(OR(COUNT(Escala!$B$12:$B$14)&lt;3,COUNTA(Escala!$C$12:$C$15)&lt;4),"Revisar la escala",IF(O171&lt;=Escala!$B$12,Escala!$C$12&amp;"",IF(O171&lt;=Escala!$B$13,Escala!$C$13&amp;"",IF(O171&lt;=Escala!$B$14,Escala!$C$14&amp;"",Escala!$C$15&amp;""))))))))</f>
        <v/>
      </c>
      <c r="Q171" s="5" t="str">
        <f>IF(I171="","",IF(OR(I171="Falta evaluar",I171="Revisar",I171="Revisar la escala"),I171,IF(P171="Revisar","Revisar",IF(COUNT(Escala!$B$16)&lt;1,"Revisar la escala",IF(IF(O171="",H171,O171)&lt;=Escala!$B$16,"Aceptable","No aceptable")))))</f>
        <v/>
      </c>
      <c r="R171" s="5" t="str">
        <f>IF(Q171="No aceptable",COUNTIF(Q$2:Q171,"No aceptable"),"")</f>
        <v/>
      </c>
    </row>
    <row r="172">
      <c r="H172" s="5" t="str">
        <f>IF(OR(F172="",G172=""),"",IFERROR(IF(MATCH(F172*1,Escala!$B$2:$B$6,0)+MATCH(G172*1,Escala!$B$7:$B$11,0)&gt;0,F172*G172,""),""))</f>
        <v/>
      </c>
      <c r="I172" s="5" t="str">
        <f>IF(COUNTA(A172:G172)+COUNTA(J172:N172)=0,"",IF(OR(F172="",G172=""),"Falta evaluar",IF(H172="","Revisar",IF(OR(COUNT(Escala!$B$12:$B$14)&lt;3,COUNTA(Escala!$C$12:$C$15)&lt;4),"Revisar la escala",IF(H172&lt;=Escala!$B$12,Escala!$C$12&amp;"",IF(H172&lt;=Escala!$B$13,Escala!$C$13&amp;"",IF(H172&lt;=Escala!$B$14,Escala!$C$14&amp;"",Escala!$C$15&amp;"")))))))</f>
        <v/>
      </c>
      <c r="O172" s="5" t="str">
        <f>IF(OR(M172="",N172=""),"",IFERROR(IF(MATCH(M172*1,Escala!$B$2:$B$6,0)+MATCH(N172*1,Escala!$B$7:$B$11,0)&gt;0,M172*N172,""),""))</f>
        <v/>
      </c>
      <c r="P172" s="5" t="str">
        <f>IF(COUNTA(A172:G172)+COUNTA(J172:N172)=0,"",IF(AND(M172="",N172=""),IF(J172="","","Falta evaluar"),IF(OR(M172="",N172=""),"Falta evaluar",IF(O172="","Revisar",IF(OR(COUNT(Escala!$B$12:$B$14)&lt;3,COUNTA(Escala!$C$12:$C$15)&lt;4),"Revisar la escala",IF(O172&lt;=Escala!$B$12,Escala!$C$12&amp;"",IF(O172&lt;=Escala!$B$13,Escala!$C$13&amp;"",IF(O172&lt;=Escala!$B$14,Escala!$C$14&amp;"",Escala!$C$15&amp;""))))))))</f>
        <v/>
      </c>
      <c r="Q172" s="5" t="str">
        <f>IF(I172="","",IF(OR(I172="Falta evaluar",I172="Revisar",I172="Revisar la escala"),I172,IF(P172="Revisar","Revisar",IF(COUNT(Escala!$B$16)&lt;1,"Revisar la escala",IF(IF(O172="",H172,O172)&lt;=Escala!$B$16,"Aceptable","No aceptable")))))</f>
        <v/>
      </c>
      <c r="R172" s="5" t="str">
        <f>IF(Q172="No aceptable",COUNTIF(Q$2:Q172,"No aceptable"),"")</f>
        <v/>
      </c>
    </row>
    <row r="173">
      <c r="H173" s="5" t="str">
        <f>IF(OR(F173="",G173=""),"",IFERROR(IF(MATCH(F173*1,Escala!$B$2:$B$6,0)+MATCH(G173*1,Escala!$B$7:$B$11,0)&gt;0,F173*G173,""),""))</f>
        <v/>
      </c>
      <c r="I173" s="5" t="str">
        <f>IF(COUNTA(A173:G173)+COUNTA(J173:N173)=0,"",IF(OR(F173="",G173=""),"Falta evaluar",IF(H173="","Revisar",IF(OR(COUNT(Escala!$B$12:$B$14)&lt;3,COUNTA(Escala!$C$12:$C$15)&lt;4),"Revisar la escala",IF(H173&lt;=Escala!$B$12,Escala!$C$12&amp;"",IF(H173&lt;=Escala!$B$13,Escala!$C$13&amp;"",IF(H173&lt;=Escala!$B$14,Escala!$C$14&amp;"",Escala!$C$15&amp;"")))))))</f>
        <v/>
      </c>
      <c r="O173" s="5" t="str">
        <f>IF(OR(M173="",N173=""),"",IFERROR(IF(MATCH(M173*1,Escala!$B$2:$B$6,0)+MATCH(N173*1,Escala!$B$7:$B$11,0)&gt;0,M173*N173,""),""))</f>
        <v/>
      </c>
      <c r="P173" s="5" t="str">
        <f>IF(COUNTA(A173:G173)+COUNTA(J173:N173)=0,"",IF(AND(M173="",N173=""),IF(J173="","","Falta evaluar"),IF(OR(M173="",N173=""),"Falta evaluar",IF(O173="","Revisar",IF(OR(COUNT(Escala!$B$12:$B$14)&lt;3,COUNTA(Escala!$C$12:$C$15)&lt;4),"Revisar la escala",IF(O173&lt;=Escala!$B$12,Escala!$C$12&amp;"",IF(O173&lt;=Escala!$B$13,Escala!$C$13&amp;"",IF(O173&lt;=Escala!$B$14,Escala!$C$14&amp;"",Escala!$C$15&amp;""))))))))</f>
        <v/>
      </c>
      <c r="Q173" s="5" t="str">
        <f>IF(I173="","",IF(OR(I173="Falta evaluar",I173="Revisar",I173="Revisar la escala"),I173,IF(P173="Revisar","Revisar",IF(COUNT(Escala!$B$16)&lt;1,"Revisar la escala",IF(IF(O173="",H173,O173)&lt;=Escala!$B$16,"Aceptable","No aceptable")))))</f>
        <v/>
      </c>
      <c r="R173" s="5" t="str">
        <f>IF(Q173="No aceptable",COUNTIF(Q$2:Q173,"No aceptable"),"")</f>
        <v/>
      </c>
    </row>
    <row r="174">
      <c r="H174" s="5" t="str">
        <f>IF(OR(F174="",G174=""),"",IFERROR(IF(MATCH(F174*1,Escala!$B$2:$B$6,0)+MATCH(G174*1,Escala!$B$7:$B$11,0)&gt;0,F174*G174,""),""))</f>
        <v/>
      </c>
      <c r="I174" s="5" t="str">
        <f>IF(COUNTA(A174:G174)+COUNTA(J174:N174)=0,"",IF(OR(F174="",G174=""),"Falta evaluar",IF(H174="","Revisar",IF(OR(COUNT(Escala!$B$12:$B$14)&lt;3,COUNTA(Escala!$C$12:$C$15)&lt;4),"Revisar la escala",IF(H174&lt;=Escala!$B$12,Escala!$C$12&amp;"",IF(H174&lt;=Escala!$B$13,Escala!$C$13&amp;"",IF(H174&lt;=Escala!$B$14,Escala!$C$14&amp;"",Escala!$C$15&amp;"")))))))</f>
        <v/>
      </c>
      <c r="O174" s="5" t="str">
        <f>IF(OR(M174="",N174=""),"",IFERROR(IF(MATCH(M174*1,Escala!$B$2:$B$6,0)+MATCH(N174*1,Escala!$B$7:$B$11,0)&gt;0,M174*N174,""),""))</f>
        <v/>
      </c>
      <c r="P174" s="5" t="str">
        <f>IF(COUNTA(A174:G174)+COUNTA(J174:N174)=0,"",IF(AND(M174="",N174=""),IF(J174="","","Falta evaluar"),IF(OR(M174="",N174=""),"Falta evaluar",IF(O174="","Revisar",IF(OR(COUNT(Escala!$B$12:$B$14)&lt;3,COUNTA(Escala!$C$12:$C$15)&lt;4),"Revisar la escala",IF(O174&lt;=Escala!$B$12,Escala!$C$12&amp;"",IF(O174&lt;=Escala!$B$13,Escala!$C$13&amp;"",IF(O174&lt;=Escala!$B$14,Escala!$C$14&amp;"",Escala!$C$15&amp;""))))))))</f>
        <v/>
      </c>
      <c r="Q174" s="5" t="str">
        <f>IF(I174="","",IF(OR(I174="Falta evaluar",I174="Revisar",I174="Revisar la escala"),I174,IF(P174="Revisar","Revisar",IF(COUNT(Escala!$B$16)&lt;1,"Revisar la escala",IF(IF(O174="",H174,O174)&lt;=Escala!$B$16,"Aceptable","No aceptable")))))</f>
        <v/>
      </c>
      <c r="R174" s="5" t="str">
        <f>IF(Q174="No aceptable",COUNTIF(Q$2:Q174,"No aceptable"),"")</f>
        <v/>
      </c>
    </row>
    <row r="175">
      <c r="H175" s="5" t="str">
        <f>IF(OR(F175="",G175=""),"",IFERROR(IF(MATCH(F175*1,Escala!$B$2:$B$6,0)+MATCH(G175*1,Escala!$B$7:$B$11,0)&gt;0,F175*G175,""),""))</f>
        <v/>
      </c>
      <c r="I175" s="5" t="str">
        <f>IF(COUNTA(A175:G175)+COUNTA(J175:N175)=0,"",IF(OR(F175="",G175=""),"Falta evaluar",IF(H175="","Revisar",IF(OR(COUNT(Escala!$B$12:$B$14)&lt;3,COUNTA(Escala!$C$12:$C$15)&lt;4),"Revisar la escala",IF(H175&lt;=Escala!$B$12,Escala!$C$12&amp;"",IF(H175&lt;=Escala!$B$13,Escala!$C$13&amp;"",IF(H175&lt;=Escala!$B$14,Escala!$C$14&amp;"",Escala!$C$15&amp;"")))))))</f>
        <v/>
      </c>
      <c r="O175" s="5" t="str">
        <f>IF(OR(M175="",N175=""),"",IFERROR(IF(MATCH(M175*1,Escala!$B$2:$B$6,0)+MATCH(N175*1,Escala!$B$7:$B$11,0)&gt;0,M175*N175,""),""))</f>
        <v/>
      </c>
      <c r="P175" s="5" t="str">
        <f>IF(COUNTA(A175:G175)+COUNTA(J175:N175)=0,"",IF(AND(M175="",N175=""),IF(J175="","","Falta evaluar"),IF(OR(M175="",N175=""),"Falta evaluar",IF(O175="","Revisar",IF(OR(COUNT(Escala!$B$12:$B$14)&lt;3,COUNTA(Escala!$C$12:$C$15)&lt;4),"Revisar la escala",IF(O175&lt;=Escala!$B$12,Escala!$C$12&amp;"",IF(O175&lt;=Escala!$B$13,Escala!$C$13&amp;"",IF(O175&lt;=Escala!$B$14,Escala!$C$14&amp;"",Escala!$C$15&amp;""))))))))</f>
        <v/>
      </c>
      <c r="Q175" s="5" t="str">
        <f>IF(I175="","",IF(OR(I175="Falta evaluar",I175="Revisar",I175="Revisar la escala"),I175,IF(P175="Revisar","Revisar",IF(COUNT(Escala!$B$16)&lt;1,"Revisar la escala",IF(IF(O175="",H175,O175)&lt;=Escala!$B$16,"Aceptable","No aceptable")))))</f>
        <v/>
      </c>
      <c r="R175" s="5" t="str">
        <f>IF(Q175="No aceptable",COUNTIF(Q$2:Q175,"No aceptable"),"")</f>
        <v/>
      </c>
    </row>
    <row r="176">
      <c r="H176" s="5" t="str">
        <f>IF(OR(F176="",G176=""),"",IFERROR(IF(MATCH(F176*1,Escala!$B$2:$B$6,0)+MATCH(G176*1,Escala!$B$7:$B$11,0)&gt;0,F176*G176,""),""))</f>
        <v/>
      </c>
      <c r="I176" s="5" t="str">
        <f>IF(COUNTA(A176:G176)+COUNTA(J176:N176)=0,"",IF(OR(F176="",G176=""),"Falta evaluar",IF(H176="","Revisar",IF(OR(COUNT(Escala!$B$12:$B$14)&lt;3,COUNTA(Escala!$C$12:$C$15)&lt;4),"Revisar la escala",IF(H176&lt;=Escala!$B$12,Escala!$C$12&amp;"",IF(H176&lt;=Escala!$B$13,Escala!$C$13&amp;"",IF(H176&lt;=Escala!$B$14,Escala!$C$14&amp;"",Escala!$C$15&amp;"")))))))</f>
        <v/>
      </c>
      <c r="O176" s="5" t="str">
        <f>IF(OR(M176="",N176=""),"",IFERROR(IF(MATCH(M176*1,Escala!$B$2:$B$6,0)+MATCH(N176*1,Escala!$B$7:$B$11,0)&gt;0,M176*N176,""),""))</f>
        <v/>
      </c>
      <c r="P176" s="5" t="str">
        <f>IF(COUNTA(A176:G176)+COUNTA(J176:N176)=0,"",IF(AND(M176="",N176=""),IF(J176="","","Falta evaluar"),IF(OR(M176="",N176=""),"Falta evaluar",IF(O176="","Revisar",IF(OR(COUNT(Escala!$B$12:$B$14)&lt;3,COUNTA(Escala!$C$12:$C$15)&lt;4),"Revisar la escala",IF(O176&lt;=Escala!$B$12,Escala!$C$12&amp;"",IF(O176&lt;=Escala!$B$13,Escala!$C$13&amp;"",IF(O176&lt;=Escala!$B$14,Escala!$C$14&amp;"",Escala!$C$15&amp;""))))))))</f>
        <v/>
      </c>
      <c r="Q176" s="5" t="str">
        <f>IF(I176="","",IF(OR(I176="Falta evaluar",I176="Revisar",I176="Revisar la escala"),I176,IF(P176="Revisar","Revisar",IF(COUNT(Escala!$B$16)&lt;1,"Revisar la escala",IF(IF(O176="",H176,O176)&lt;=Escala!$B$16,"Aceptable","No aceptable")))))</f>
        <v/>
      </c>
      <c r="R176" s="5" t="str">
        <f>IF(Q176="No aceptable",COUNTIF(Q$2:Q176,"No aceptable"),"")</f>
        <v/>
      </c>
    </row>
    <row r="177">
      <c r="H177" s="5" t="str">
        <f>IF(OR(F177="",G177=""),"",IFERROR(IF(MATCH(F177*1,Escala!$B$2:$B$6,0)+MATCH(G177*1,Escala!$B$7:$B$11,0)&gt;0,F177*G177,""),""))</f>
        <v/>
      </c>
      <c r="I177" s="5" t="str">
        <f>IF(COUNTA(A177:G177)+COUNTA(J177:N177)=0,"",IF(OR(F177="",G177=""),"Falta evaluar",IF(H177="","Revisar",IF(OR(COUNT(Escala!$B$12:$B$14)&lt;3,COUNTA(Escala!$C$12:$C$15)&lt;4),"Revisar la escala",IF(H177&lt;=Escala!$B$12,Escala!$C$12&amp;"",IF(H177&lt;=Escala!$B$13,Escala!$C$13&amp;"",IF(H177&lt;=Escala!$B$14,Escala!$C$14&amp;"",Escala!$C$15&amp;"")))))))</f>
        <v/>
      </c>
      <c r="O177" s="5" t="str">
        <f>IF(OR(M177="",N177=""),"",IFERROR(IF(MATCH(M177*1,Escala!$B$2:$B$6,0)+MATCH(N177*1,Escala!$B$7:$B$11,0)&gt;0,M177*N177,""),""))</f>
        <v/>
      </c>
      <c r="P177" s="5" t="str">
        <f>IF(COUNTA(A177:G177)+COUNTA(J177:N177)=0,"",IF(AND(M177="",N177=""),IF(J177="","","Falta evaluar"),IF(OR(M177="",N177=""),"Falta evaluar",IF(O177="","Revisar",IF(OR(COUNT(Escala!$B$12:$B$14)&lt;3,COUNTA(Escala!$C$12:$C$15)&lt;4),"Revisar la escala",IF(O177&lt;=Escala!$B$12,Escala!$C$12&amp;"",IF(O177&lt;=Escala!$B$13,Escala!$C$13&amp;"",IF(O177&lt;=Escala!$B$14,Escala!$C$14&amp;"",Escala!$C$15&amp;""))))))))</f>
        <v/>
      </c>
      <c r="Q177" s="5" t="str">
        <f>IF(I177="","",IF(OR(I177="Falta evaluar",I177="Revisar",I177="Revisar la escala"),I177,IF(P177="Revisar","Revisar",IF(COUNT(Escala!$B$16)&lt;1,"Revisar la escala",IF(IF(O177="",H177,O177)&lt;=Escala!$B$16,"Aceptable","No aceptable")))))</f>
        <v/>
      </c>
      <c r="R177" s="5" t="str">
        <f>IF(Q177="No aceptable",COUNTIF(Q$2:Q177,"No aceptable"),"")</f>
        <v/>
      </c>
    </row>
    <row r="178">
      <c r="H178" s="5" t="str">
        <f>IF(OR(F178="",G178=""),"",IFERROR(IF(MATCH(F178*1,Escala!$B$2:$B$6,0)+MATCH(G178*1,Escala!$B$7:$B$11,0)&gt;0,F178*G178,""),""))</f>
        <v/>
      </c>
      <c r="I178" s="5" t="str">
        <f>IF(COUNTA(A178:G178)+COUNTA(J178:N178)=0,"",IF(OR(F178="",G178=""),"Falta evaluar",IF(H178="","Revisar",IF(OR(COUNT(Escala!$B$12:$B$14)&lt;3,COUNTA(Escala!$C$12:$C$15)&lt;4),"Revisar la escala",IF(H178&lt;=Escala!$B$12,Escala!$C$12&amp;"",IF(H178&lt;=Escala!$B$13,Escala!$C$13&amp;"",IF(H178&lt;=Escala!$B$14,Escala!$C$14&amp;"",Escala!$C$15&amp;"")))))))</f>
        <v/>
      </c>
      <c r="O178" s="5" t="str">
        <f>IF(OR(M178="",N178=""),"",IFERROR(IF(MATCH(M178*1,Escala!$B$2:$B$6,0)+MATCH(N178*1,Escala!$B$7:$B$11,0)&gt;0,M178*N178,""),""))</f>
        <v/>
      </c>
      <c r="P178" s="5" t="str">
        <f>IF(COUNTA(A178:G178)+COUNTA(J178:N178)=0,"",IF(AND(M178="",N178=""),IF(J178="","","Falta evaluar"),IF(OR(M178="",N178=""),"Falta evaluar",IF(O178="","Revisar",IF(OR(COUNT(Escala!$B$12:$B$14)&lt;3,COUNTA(Escala!$C$12:$C$15)&lt;4),"Revisar la escala",IF(O178&lt;=Escala!$B$12,Escala!$C$12&amp;"",IF(O178&lt;=Escala!$B$13,Escala!$C$13&amp;"",IF(O178&lt;=Escala!$B$14,Escala!$C$14&amp;"",Escala!$C$15&amp;""))))))))</f>
        <v/>
      </c>
      <c r="Q178" s="5" t="str">
        <f>IF(I178="","",IF(OR(I178="Falta evaluar",I178="Revisar",I178="Revisar la escala"),I178,IF(P178="Revisar","Revisar",IF(COUNT(Escala!$B$16)&lt;1,"Revisar la escala",IF(IF(O178="",H178,O178)&lt;=Escala!$B$16,"Aceptable","No aceptable")))))</f>
        <v/>
      </c>
      <c r="R178" s="5" t="str">
        <f>IF(Q178="No aceptable",COUNTIF(Q$2:Q178,"No aceptable"),"")</f>
        <v/>
      </c>
    </row>
    <row r="179">
      <c r="H179" s="5" t="str">
        <f>IF(OR(F179="",G179=""),"",IFERROR(IF(MATCH(F179*1,Escala!$B$2:$B$6,0)+MATCH(G179*1,Escala!$B$7:$B$11,0)&gt;0,F179*G179,""),""))</f>
        <v/>
      </c>
      <c r="I179" s="5" t="str">
        <f>IF(COUNTA(A179:G179)+COUNTA(J179:N179)=0,"",IF(OR(F179="",G179=""),"Falta evaluar",IF(H179="","Revisar",IF(OR(COUNT(Escala!$B$12:$B$14)&lt;3,COUNTA(Escala!$C$12:$C$15)&lt;4),"Revisar la escala",IF(H179&lt;=Escala!$B$12,Escala!$C$12&amp;"",IF(H179&lt;=Escala!$B$13,Escala!$C$13&amp;"",IF(H179&lt;=Escala!$B$14,Escala!$C$14&amp;"",Escala!$C$15&amp;"")))))))</f>
        <v/>
      </c>
      <c r="O179" s="5" t="str">
        <f>IF(OR(M179="",N179=""),"",IFERROR(IF(MATCH(M179*1,Escala!$B$2:$B$6,0)+MATCH(N179*1,Escala!$B$7:$B$11,0)&gt;0,M179*N179,""),""))</f>
        <v/>
      </c>
      <c r="P179" s="5" t="str">
        <f>IF(COUNTA(A179:G179)+COUNTA(J179:N179)=0,"",IF(AND(M179="",N179=""),IF(J179="","","Falta evaluar"),IF(OR(M179="",N179=""),"Falta evaluar",IF(O179="","Revisar",IF(OR(COUNT(Escala!$B$12:$B$14)&lt;3,COUNTA(Escala!$C$12:$C$15)&lt;4),"Revisar la escala",IF(O179&lt;=Escala!$B$12,Escala!$C$12&amp;"",IF(O179&lt;=Escala!$B$13,Escala!$C$13&amp;"",IF(O179&lt;=Escala!$B$14,Escala!$C$14&amp;"",Escala!$C$15&amp;""))))))))</f>
        <v/>
      </c>
      <c r="Q179" s="5" t="str">
        <f>IF(I179="","",IF(OR(I179="Falta evaluar",I179="Revisar",I179="Revisar la escala"),I179,IF(P179="Revisar","Revisar",IF(COUNT(Escala!$B$16)&lt;1,"Revisar la escala",IF(IF(O179="",H179,O179)&lt;=Escala!$B$16,"Aceptable","No aceptable")))))</f>
        <v/>
      </c>
      <c r="R179" s="5" t="str">
        <f>IF(Q179="No aceptable",COUNTIF(Q$2:Q179,"No aceptable"),"")</f>
        <v/>
      </c>
    </row>
    <row r="180">
      <c r="H180" s="5" t="str">
        <f>IF(OR(F180="",G180=""),"",IFERROR(IF(MATCH(F180*1,Escala!$B$2:$B$6,0)+MATCH(G180*1,Escala!$B$7:$B$11,0)&gt;0,F180*G180,""),""))</f>
        <v/>
      </c>
      <c r="I180" s="5" t="str">
        <f>IF(COUNTA(A180:G180)+COUNTA(J180:N180)=0,"",IF(OR(F180="",G180=""),"Falta evaluar",IF(H180="","Revisar",IF(OR(COUNT(Escala!$B$12:$B$14)&lt;3,COUNTA(Escala!$C$12:$C$15)&lt;4),"Revisar la escala",IF(H180&lt;=Escala!$B$12,Escala!$C$12&amp;"",IF(H180&lt;=Escala!$B$13,Escala!$C$13&amp;"",IF(H180&lt;=Escala!$B$14,Escala!$C$14&amp;"",Escala!$C$15&amp;"")))))))</f>
        <v/>
      </c>
      <c r="O180" s="5" t="str">
        <f>IF(OR(M180="",N180=""),"",IFERROR(IF(MATCH(M180*1,Escala!$B$2:$B$6,0)+MATCH(N180*1,Escala!$B$7:$B$11,0)&gt;0,M180*N180,""),""))</f>
        <v/>
      </c>
      <c r="P180" s="5" t="str">
        <f>IF(COUNTA(A180:G180)+COUNTA(J180:N180)=0,"",IF(AND(M180="",N180=""),IF(J180="","","Falta evaluar"),IF(OR(M180="",N180=""),"Falta evaluar",IF(O180="","Revisar",IF(OR(COUNT(Escala!$B$12:$B$14)&lt;3,COUNTA(Escala!$C$12:$C$15)&lt;4),"Revisar la escala",IF(O180&lt;=Escala!$B$12,Escala!$C$12&amp;"",IF(O180&lt;=Escala!$B$13,Escala!$C$13&amp;"",IF(O180&lt;=Escala!$B$14,Escala!$C$14&amp;"",Escala!$C$15&amp;""))))))))</f>
        <v/>
      </c>
      <c r="Q180" s="5" t="str">
        <f>IF(I180="","",IF(OR(I180="Falta evaluar",I180="Revisar",I180="Revisar la escala"),I180,IF(P180="Revisar","Revisar",IF(COUNT(Escala!$B$16)&lt;1,"Revisar la escala",IF(IF(O180="",H180,O180)&lt;=Escala!$B$16,"Aceptable","No aceptable")))))</f>
        <v/>
      </c>
      <c r="R180" s="5" t="str">
        <f>IF(Q180="No aceptable",COUNTIF(Q$2:Q180,"No aceptable"),"")</f>
        <v/>
      </c>
    </row>
    <row r="181">
      <c r="H181" s="5" t="str">
        <f>IF(OR(F181="",G181=""),"",IFERROR(IF(MATCH(F181*1,Escala!$B$2:$B$6,0)+MATCH(G181*1,Escala!$B$7:$B$11,0)&gt;0,F181*G181,""),""))</f>
        <v/>
      </c>
      <c r="I181" s="5" t="str">
        <f>IF(COUNTA(A181:G181)+COUNTA(J181:N181)=0,"",IF(OR(F181="",G181=""),"Falta evaluar",IF(H181="","Revisar",IF(OR(COUNT(Escala!$B$12:$B$14)&lt;3,COUNTA(Escala!$C$12:$C$15)&lt;4),"Revisar la escala",IF(H181&lt;=Escala!$B$12,Escala!$C$12&amp;"",IF(H181&lt;=Escala!$B$13,Escala!$C$13&amp;"",IF(H181&lt;=Escala!$B$14,Escala!$C$14&amp;"",Escala!$C$15&amp;"")))))))</f>
        <v/>
      </c>
      <c r="O181" s="5" t="str">
        <f>IF(OR(M181="",N181=""),"",IFERROR(IF(MATCH(M181*1,Escala!$B$2:$B$6,0)+MATCH(N181*1,Escala!$B$7:$B$11,0)&gt;0,M181*N181,""),""))</f>
        <v/>
      </c>
      <c r="P181" s="5" t="str">
        <f>IF(COUNTA(A181:G181)+COUNTA(J181:N181)=0,"",IF(AND(M181="",N181=""),IF(J181="","","Falta evaluar"),IF(OR(M181="",N181=""),"Falta evaluar",IF(O181="","Revisar",IF(OR(COUNT(Escala!$B$12:$B$14)&lt;3,COUNTA(Escala!$C$12:$C$15)&lt;4),"Revisar la escala",IF(O181&lt;=Escala!$B$12,Escala!$C$12&amp;"",IF(O181&lt;=Escala!$B$13,Escala!$C$13&amp;"",IF(O181&lt;=Escala!$B$14,Escala!$C$14&amp;"",Escala!$C$15&amp;""))))))))</f>
        <v/>
      </c>
      <c r="Q181" s="5" t="str">
        <f>IF(I181="","",IF(OR(I181="Falta evaluar",I181="Revisar",I181="Revisar la escala"),I181,IF(P181="Revisar","Revisar",IF(COUNT(Escala!$B$16)&lt;1,"Revisar la escala",IF(IF(O181="",H181,O181)&lt;=Escala!$B$16,"Aceptable","No aceptable")))))</f>
        <v/>
      </c>
      <c r="R181" s="5" t="str">
        <f>IF(Q181="No aceptable",COUNTIF(Q$2:Q181,"No aceptable"),"")</f>
        <v/>
      </c>
    </row>
    <row r="182">
      <c r="H182" s="5" t="str">
        <f>IF(OR(F182="",G182=""),"",IFERROR(IF(MATCH(F182*1,Escala!$B$2:$B$6,0)+MATCH(G182*1,Escala!$B$7:$B$11,0)&gt;0,F182*G182,""),""))</f>
        <v/>
      </c>
      <c r="I182" s="5" t="str">
        <f>IF(COUNTA(A182:G182)+COUNTA(J182:N182)=0,"",IF(OR(F182="",G182=""),"Falta evaluar",IF(H182="","Revisar",IF(OR(COUNT(Escala!$B$12:$B$14)&lt;3,COUNTA(Escala!$C$12:$C$15)&lt;4),"Revisar la escala",IF(H182&lt;=Escala!$B$12,Escala!$C$12&amp;"",IF(H182&lt;=Escala!$B$13,Escala!$C$13&amp;"",IF(H182&lt;=Escala!$B$14,Escala!$C$14&amp;"",Escala!$C$15&amp;"")))))))</f>
        <v/>
      </c>
      <c r="O182" s="5" t="str">
        <f>IF(OR(M182="",N182=""),"",IFERROR(IF(MATCH(M182*1,Escala!$B$2:$B$6,0)+MATCH(N182*1,Escala!$B$7:$B$11,0)&gt;0,M182*N182,""),""))</f>
        <v/>
      </c>
      <c r="P182" s="5" t="str">
        <f>IF(COUNTA(A182:G182)+COUNTA(J182:N182)=0,"",IF(AND(M182="",N182=""),IF(J182="","","Falta evaluar"),IF(OR(M182="",N182=""),"Falta evaluar",IF(O182="","Revisar",IF(OR(COUNT(Escala!$B$12:$B$14)&lt;3,COUNTA(Escala!$C$12:$C$15)&lt;4),"Revisar la escala",IF(O182&lt;=Escala!$B$12,Escala!$C$12&amp;"",IF(O182&lt;=Escala!$B$13,Escala!$C$13&amp;"",IF(O182&lt;=Escala!$B$14,Escala!$C$14&amp;"",Escala!$C$15&amp;""))))))))</f>
        <v/>
      </c>
      <c r="Q182" s="5" t="str">
        <f>IF(I182="","",IF(OR(I182="Falta evaluar",I182="Revisar",I182="Revisar la escala"),I182,IF(P182="Revisar","Revisar",IF(COUNT(Escala!$B$16)&lt;1,"Revisar la escala",IF(IF(O182="",H182,O182)&lt;=Escala!$B$16,"Aceptable","No aceptable")))))</f>
        <v/>
      </c>
      <c r="R182" s="5" t="str">
        <f>IF(Q182="No aceptable",COUNTIF(Q$2:Q182,"No aceptable"),"")</f>
        <v/>
      </c>
    </row>
    <row r="183">
      <c r="H183" s="5" t="str">
        <f>IF(OR(F183="",G183=""),"",IFERROR(IF(MATCH(F183*1,Escala!$B$2:$B$6,0)+MATCH(G183*1,Escala!$B$7:$B$11,0)&gt;0,F183*G183,""),""))</f>
        <v/>
      </c>
      <c r="I183" s="5" t="str">
        <f>IF(COUNTA(A183:G183)+COUNTA(J183:N183)=0,"",IF(OR(F183="",G183=""),"Falta evaluar",IF(H183="","Revisar",IF(OR(COUNT(Escala!$B$12:$B$14)&lt;3,COUNTA(Escala!$C$12:$C$15)&lt;4),"Revisar la escala",IF(H183&lt;=Escala!$B$12,Escala!$C$12&amp;"",IF(H183&lt;=Escala!$B$13,Escala!$C$13&amp;"",IF(H183&lt;=Escala!$B$14,Escala!$C$14&amp;"",Escala!$C$15&amp;"")))))))</f>
        <v/>
      </c>
      <c r="O183" s="5" t="str">
        <f>IF(OR(M183="",N183=""),"",IFERROR(IF(MATCH(M183*1,Escala!$B$2:$B$6,0)+MATCH(N183*1,Escala!$B$7:$B$11,0)&gt;0,M183*N183,""),""))</f>
        <v/>
      </c>
      <c r="P183" s="5" t="str">
        <f>IF(COUNTA(A183:G183)+COUNTA(J183:N183)=0,"",IF(AND(M183="",N183=""),IF(J183="","","Falta evaluar"),IF(OR(M183="",N183=""),"Falta evaluar",IF(O183="","Revisar",IF(OR(COUNT(Escala!$B$12:$B$14)&lt;3,COUNTA(Escala!$C$12:$C$15)&lt;4),"Revisar la escala",IF(O183&lt;=Escala!$B$12,Escala!$C$12&amp;"",IF(O183&lt;=Escala!$B$13,Escala!$C$13&amp;"",IF(O183&lt;=Escala!$B$14,Escala!$C$14&amp;"",Escala!$C$15&amp;""))))))))</f>
        <v/>
      </c>
      <c r="Q183" s="5" t="str">
        <f>IF(I183="","",IF(OR(I183="Falta evaluar",I183="Revisar",I183="Revisar la escala"),I183,IF(P183="Revisar","Revisar",IF(COUNT(Escala!$B$16)&lt;1,"Revisar la escala",IF(IF(O183="",H183,O183)&lt;=Escala!$B$16,"Aceptable","No aceptable")))))</f>
        <v/>
      </c>
      <c r="R183" s="5" t="str">
        <f>IF(Q183="No aceptable",COUNTIF(Q$2:Q183,"No aceptable"),"")</f>
        <v/>
      </c>
    </row>
    <row r="184">
      <c r="H184" s="5" t="str">
        <f>IF(OR(F184="",G184=""),"",IFERROR(IF(MATCH(F184*1,Escala!$B$2:$B$6,0)+MATCH(G184*1,Escala!$B$7:$B$11,0)&gt;0,F184*G184,""),""))</f>
        <v/>
      </c>
      <c r="I184" s="5" t="str">
        <f>IF(COUNTA(A184:G184)+COUNTA(J184:N184)=0,"",IF(OR(F184="",G184=""),"Falta evaluar",IF(H184="","Revisar",IF(OR(COUNT(Escala!$B$12:$B$14)&lt;3,COUNTA(Escala!$C$12:$C$15)&lt;4),"Revisar la escala",IF(H184&lt;=Escala!$B$12,Escala!$C$12&amp;"",IF(H184&lt;=Escala!$B$13,Escala!$C$13&amp;"",IF(H184&lt;=Escala!$B$14,Escala!$C$14&amp;"",Escala!$C$15&amp;"")))))))</f>
        <v/>
      </c>
      <c r="O184" s="5" t="str">
        <f>IF(OR(M184="",N184=""),"",IFERROR(IF(MATCH(M184*1,Escala!$B$2:$B$6,0)+MATCH(N184*1,Escala!$B$7:$B$11,0)&gt;0,M184*N184,""),""))</f>
        <v/>
      </c>
      <c r="P184" s="5" t="str">
        <f>IF(COUNTA(A184:G184)+COUNTA(J184:N184)=0,"",IF(AND(M184="",N184=""),IF(J184="","","Falta evaluar"),IF(OR(M184="",N184=""),"Falta evaluar",IF(O184="","Revisar",IF(OR(COUNT(Escala!$B$12:$B$14)&lt;3,COUNTA(Escala!$C$12:$C$15)&lt;4),"Revisar la escala",IF(O184&lt;=Escala!$B$12,Escala!$C$12&amp;"",IF(O184&lt;=Escala!$B$13,Escala!$C$13&amp;"",IF(O184&lt;=Escala!$B$14,Escala!$C$14&amp;"",Escala!$C$15&amp;""))))))))</f>
        <v/>
      </c>
      <c r="Q184" s="5" t="str">
        <f>IF(I184="","",IF(OR(I184="Falta evaluar",I184="Revisar",I184="Revisar la escala"),I184,IF(P184="Revisar","Revisar",IF(COUNT(Escala!$B$16)&lt;1,"Revisar la escala",IF(IF(O184="",H184,O184)&lt;=Escala!$B$16,"Aceptable","No aceptable")))))</f>
        <v/>
      </c>
      <c r="R184" s="5" t="str">
        <f>IF(Q184="No aceptable",COUNTIF(Q$2:Q184,"No aceptable"),"")</f>
        <v/>
      </c>
    </row>
    <row r="185">
      <c r="H185" s="5" t="str">
        <f>IF(OR(F185="",G185=""),"",IFERROR(IF(MATCH(F185*1,Escala!$B$2:$B$6,0)+MATCH(G185*1,Escala!$B$7:$B$11,0)&gt;0,F185*G185,""),""))</f>
        <v/>
      </c>
      <c r="I185" s="5" t="str">
        <f>IF(COUNTA(A185:G185)+COUNTA(J185:N185)=0,"",IF(OR(F185="",G185=""),"Falta evaluar",IF(H185="","Revisar",IF(OR(COUNT(Escala!$B$12:$B$14)&lt;3,COUNTA(Escala!$C$12:$C$15)&lt;4),"Revisar la escala",IF(H185&lt;=Escala!$B$12,Escala!$C$12&amp;"",IF(H185&lt;=Escala!$B$13,Escala!$C$13&amp;"",IF(H185&lt;=Escala!$B$14,Escala!$C$14&amp;"",Escala!$C$15&amp;"")))))))</f>
        <v/>
      </c>
      <c r="O185" s="5" t="str">
        <f>IF(OR(M185="",N185=""),"",IFERROR(IF(MATCH(M185*1,Escala!$B$2:$B$6,0)+MATCH(N185*1,Escala!$B$7:$B$11,0)&gt;0,M185*N185,""),""))</f>
        <v/>
      </c>
      <c r="P185" s="5" t="str">
        <f>IF(COUNTA(A185:G185)+COUNTA(J185:N185)=0,"",IF(AND(M185="",N185=""),IF(J185="","","Falta evaluar"),IF(OR(M185="",N185=""),"Falta evaluar",IF(O185="","Revisar",IF(OR(COUNT(Escala!$B$12:$B$14)&lt;3,COUNTA(Escala!$C$12:$C$15)&lt;4),"Revisar la escala",IF(O185&lt;=Escala!$B$12,Escala!$C$12&amp;"",IF(O185&lt;=Escala!$B$13,Escala!$C$13&amp;"",IF(O185&lt;=Escala!$B$14,Escala!$C$14&amp;"",Escala!$C$15&amp;""))))))))</f>
        <v/>
      </c>
      <c r="Q185" s="5" t="str">
        <f>IF(I185="","",IF(OR(I185="Falta evaluar",I185="Revisar",I185="Revisar la escala"),I185,IF(P185="Revisar","Revisar",IF(COUNT(Escala!$B$16)&lt;1,"Revisar la escala",IF(IF(O185="",H185,O185)&lt;=Escala!$B$16,"Aceptable","No aceptable")))))</f>
        <v/>
      </c>
      <c r="R185" s="5" t="str">
        <f>IF(Q185="No aceptable",COUNTIF(Q$2:Q185,"No aceptable"),"")</f>
        <v/>
      </c>
    </row>
    <row r="186">
      <c r="H186" s="5" t="str">
        <f>IF(OR(F186="",G186=""),"",IFERROR(IF(MATCH(F186*1,Escala!$B$2:$B$6,0)+MATCH(G186*1,Escala!$B$7:$B$11,0)&gt;0,F186*G186,""),""))</f>
        <v/>
      </c>
      <c r="I186" s="5" t="str">
        <f>IF(COUNTA(A186:G186)+COUNTA(J186:N186)=0,"",IF(OR(F186="",G186=""),"Falta evaluar",IF(H186="","Revisar",IF(OR(COUNT(Escala!$B$12:$B$14)&lt;3,COUNTA(Escala!$C$12:$C$15)&lt;4),"Revisar la escala",IF(H186&lt;=Escala!$B$12,Escala!$C$12&amp;"",IF(H186&lt;=Escala!$B$13,Escala!$C$13&amp;"",IF(H186&lt;=Escala!$B$14,Escala!$C$14&amp;"",Escala!$C$15&amp;"")))))))</f>
        <v/>
      </c>
      <c r="O186" s="5" t="str">
        <f>IF(OR(M186="",N186=""),"",IFERROR(IF(MATCH(M186*1,Escala!$B$2:$B$6,0)+MATCH(N186*1,Escala!$B$7:$B$11,0)&gt;0,M186*N186,""),""))</f>
        <v/>
      </c>
      <c r="P186" s="5" t="str">
        <f>IF(COUNTA(A186:G186)+COUNTA(J186:N186)=0,"",IF(AND(M186="",N186=""),IF(J186="","","Falta evaluar"),IF(OR(M186="",N186=""),"Falta evaluar",IF(O186="","Revisar",IF(OR(COUNT(Escala!$B$12:$B$14)&lt;3,COUNTA(Escala!$C$12:$C$15)&lt;4),"Revisar la escala",IF(O186&lt;=Escala!$B$12,Escala!$C$12&amp;"",IF(O186&lt;=Escala!$B$13,Escala!$C$13&amp;"",IF(O186&lt;=Escala!$B$14,Escala!$C$14&amp;"",Escala!$C$15&amp;""))))))))</f>
        <v/>
      </c>
      <c r="Q186" s="5" t="str">
        <f>IF(I186="","",IF(OR(I186="Falta evaluar",I186="Revisar",I186="Revisar la escala"),I186,IF(P186="Revisar","Revisar",IF(COUNT(Escala!$B$16)&lt;1,"Revisar la escala",IF(IF(O186="",H186,O186)&lt;=Escala!$B$16,"Aceptable","No aceptable")))))</f>
        <v/>
      </c>
      <c r="R186" s="5" t="str">
        <f>IF(Q186="No aceptable",COUNTIF(Q$2:Q186,"No aceptable"),"")</f>
        <v/>
      </c>
    </row>
    <row r="187">
      <c r="H187" s="5" t="str">
        <f>IF(OR(F187="",G187=""),"",IFERROR(IF(MATCH(F187*1,Escala!$B$2:$B$6,0)+MATCH(G187*1,Escala!$B$7:$B$11,0)&gt;0,F187*G187,""),""))</f>
        <v/>
      </c>
      <c r="I187" s="5" t="str">
        <f>IF(COUNTA(A187:G187)+COUNTA(J187:N187)=0,"",IF(OR(F187="",G187=""),"Falta evaluar",IF(H187="","Revisar",IF(OR(COUNT(Escala!$B$12:$B$14)&lt;3,COUNTA(Escala!$C$12:$C$15)&lt;4),"Revisar la escala",IF(H187&lt;=Escala!$B$12,Escala!$C$12&amp;"",IF(H187&lt;=Escala!$B$13,Escala!$C$13&amp;"",IF(H187&lt;=Escala!$B$14,Escala!$C$14&amp;"",Escala!$C$15&amp;"")))))))</f>
        <v/>
      </c>
      <c r="O187" s="5" t="str">
        <f>IF(OR(M187="",N187=""),"",IFERROR(IF(MATCH(M187*1,Escala!$B$2:$B$6,0)+MATCH(N187*1,Escala!$B$7:$B$11,0)&gt;0,M187*N187,""),""))</f>
        <v/>
      </c>
      <c r="P187" s="5" t="str">
        <f>IF(COUNTA(A187:G187)+COUNTA(J187:N187)=0,"",IF(AND(M187="",N187=""),IF(J187="","","Falta evaluar"),IF(OR(M187="",N187=""),"Falta evaluar",IF(O187="","Revisar",IF(OR(COUNT(Escala!$B$12:$B$14)&lt;3,COUNTA(Escala!$C$12:$C$15)&lt;4),"Revisar la escala",IF(O187&lt;=Escala!$B$12,Escala!$C$12&amp;"",IF(O187&lt;=Escala!$B$13,Escala!$C$13&amp;"",IF(O187&lt;=Escala!$B$14,Escala!$C$14&amp;"",Escala!$C$15&amp;""))))))))</f>
        <v/>
      </c>
      <c r="Q187" s="5" t="str">
        <f>IF(I187="","",IF(OR(I187="Falta evaluar",I187="Revisar",I187="Revisar la escala"),I187,IF(P187="Revisar","Revisar",IF(COUNT(Escala!$B$16)&lt;1,"Revisar la escala",IF(IF(O187="",H187,O187)&lt;=Escala!$B$16,"Aceptable","No aceptable")))))</f>
        <v/>
      </c>
      <c r="R187" s="5" t="str">
        <f>IF(Q187="No aceptable",COUNTIF(Q$2:Q187,"No aceptable"),"")</f>
        <v/>
      </c>
    </row>
    <row r="188">
      <c r="H188" s="5" t="str">
        <f>IF(OR(F188="",G188=""),"",IFERROR(IF(MATCH(F188*1,Escala!$B$2:$B$6,0)+MATCH(G188*1,Escala!$B$7:$B$11,0)&gt;0,F188*G188,""),""))</f>
        <v/>
      </c>
      <c r="I188" s="5" t="str">
        <f>IF(COUNTA(A188:G188)+COUNTA(J188:N188)=0,"",IF(OR(F188="",G188=""),"Falta evaluar",IF(H188="","Revisar",IF(OR(COUNT(Escala!$B$12:$B$14)&lt;3,COUNTA(Escala!$C$12:$C$15)&lt;4),"Revisar la escala",IF(H188&lt;=Escala!$B$12,Escala!$C$12&amp;"",IF(H188&lt;=Escala!$B$13,Escala!$C$13&amp;"",IF(H188&lt;=Escala!$B$14,Escala!$C$14&amp;"",Escala!$C$15&amp;"")))))))</f>
        <v/>
      </c>
      <c r="O188" s="5" t="str">
        <f>IF(OR(M188="",N188=""),"",IFERROR(IF(MATCH(M188*1,Escala!$B$2:$B$6,0)+MATCH(N188*1,Escala!$B$7:$B$11,0)&gt;0,M188*N188,""),""))</f>
        <v/>
      </c>
      <c r="P188" s="5" t="str">
        <f>IF(COUNTA(A188:G188)+COUNTA(J188:N188)=0,"",IF(AND(M188="",N188=""),IF(J188="","","Falta evaluar"),IF(OR(M188="",N188=""),"Falta evaluar",IF(O188="","Revisar",IF(OR(COUNT(Escala!$B$12:$B$14)&lt;3,COUNTA(Escala!$C$12:$C$15)&lt;4),"Revisar la escala",IF(O188&lt;=Escala!$B$12,Escala!$C$12&amp;"",IF(O188&lt;=Escala!$B$13,Escala!$C$13&amp;"",IF(O188&lt;=Escala!$B$14,Escala!$C$14&amp;"",Escala!$C$15&amp;""))))))))</f>
        <v/>
      </c>
      <c r="Q188" s="5" t="str">
        <f>IF(I188="","",IF(OR(I188="Falta evaluar",I188="Revisar",I188="Revisar la escala"),I188,IF(P188="Revisar","Revisar",IF(COUNT(Escala!$B$16)&lt;1,"Revisar la escala",IF(IF(O188="",H188,O188)&lt;=Escala!$B$16,"Aceptable","No aceptable")))))</f>
        <v/>
      </c>
      <c r="R188" s="5" t="str">
        <f>IF(Q188="No aceptable",COUNTIF(Q$2:Q188,"No aceptable"),"")</f>
        <v/>
      </c>
    </row>
    <row r="189">
      <c r="H189" s="5" t="str">
        <f>IF(OR(F189="",G189=""),"",IFERROR(IF(MATCH(F189*1,Escala!$B$2:$B$6,0)+MATCH(G189*1,Escala!$B$7:$B$11,0)&gt;0,F189*G189,""),""))</f>
        <v/>
      </c>
      <c r="I189" s="5" t="str">
        <f>IF(COUNTA(A189:G189)+COUNTA(J189:N189)=0,"",IF(OR(F189="",G189=""),"Falta evaluar",IF(H189="","Revisar",IF(OR(COUNT(Escala!$B$12:$B$14)&lt;3,COUNTA(Escala!$C$12:$C$15)&lt;4),"Revisar la escala",IF(H189&lt;=Escala!$B$12,Escala!$C$12&amp;"",IF(H189&lt;=Escala!$B$13,Escala!$C$13&amp;"",IF(H189&lt;=Escala!$B$14,Escala!$C$14&amp;"",Escala!$C$15&amp;"")))))))</f>
        <v/>
      </c>
      <c r="O189" s="5" t="str">
        <f>IF(OR(M189="",N189=""),"",IFERROR(IF(MATCH(M189*1,Escala!$B$2:$B$6,0)+MATCH(N189*1,Escala!$B$7:$B$11,0)&gt;0,M189*N189,""),""))</f>
        <v/>
      </c>
      <c r="P189" s="5" t="str">
        <f>IF(COUNTA(A189:G189)+COUNTA(J189:N189)=0,"",IF(AND(M189="",N189=""),IF(J189="","","Falta evaluar"),IF(OR(M189="",N189=""),"Falta evaluar",IF(O189="","Revisar",IF(OR(COUNT(Escala!$B$12:$B$14)&lt;3,COUNTA(Escala!$C$12:$C$15)&lt;4),"Revisar la escala",IF(O189&lt;=Escala!$B$12,Escala!$C$12&amp;"",IF(O189&lt;=Escala!$B$13,Escala!$C$13&amp;"",IF(O189&lt;=Escala!$B$14,Escala!$C$14&amp;"",Escala!$C$15&amp;""))))))))</f>
        <v/>
      </c>
      <c r="Q189" s="5" t="str">
        <f>IF(I189="","",IF(OR(I189="Falta evaluar",I189="Revisar",I189="Revisar la escala"),I189,IF(P189="Revisar","Revisar",IF(COUNT(Escala!$B$16)&lt;1,"Revisar la escala",IF(IF(O189="",H189,O189)&lt;=Escala!$B$16,"Aceptable","No aceptable")))))</f>
        <v/>
      </c>
      <c r="R189" s="5" t="str">
        <f>IF(Q189="No aceptable",COUNTIF(Q$2:Q189,"No aceptable"),"")</f>
        <v/>
      </c>
    </row>
    <row r="190">
      <c r="H190" s="5" t="str">
        <f>IF(OR(F190="",G190=""),"",IFERROR(IF(MATCH(F190*1,Escala!$B$2:$B$6,0)+MATCH(G190*1,Escala!$B$7:$B$11,0)&gt;0,F190*G190,""),""))</f>
        <v/>
      </c>
      <c r="I190" s="5" t="str">
        <f>IF(COUNTA(A190:G190)+COUNTA(J190:N190)=0,"",IF(OR(F190="",G190=""),"Falta evaluar",IF(H190="","Revisar",IF(OR(COUNT(Escala!$B$12:$B$14)&lt;3,COUNTA(Escala!$C$12:$C$15)&lt;4),"Revisar la escala",IF(H190&lt;=Escala!$B$12,Escala!$C$12&amp;"",IF(H190&lt;=Escala!$B$13,Escala!$C$13&amp;"",IF(H190&lt;=Escala!$B$14,Escala!$C$14&amp;"",Escala!$C$15&amp;"")))))))</f>
        <v/>
      </c>
      <c r="O190" s="5" t="str">
        <f>IF(OR(M190="",N190=""),"",IFERROR(IF(MATCH(M190*1,Escala!$B$2:$B$6,0)+MATCH(N190*1,Escala!$B$7:$B$11,0)&gt;0,M190*N190,""),""))</f>
        <v/>
      </c>
      <c r="P190" s="5" t="str">
        <f>IF(COUNTA(A190:G190)+COUNTA(J190:N190)=0,"",IF(AND(M190="",N190=""),IF(J190="","","Falta evaluar"),IF(OR(M190="",N190=""),"Falta evaluar",IF(O190="","Revisar",IF(OR(COUNT(Escala!$B$12:$B$14)&lt;3,COUNTA(Escala!$C$12:$C$15)&lt;4),"Revisar la escala",IF(O190&lt;=Escala!$B$12,Escala!$C$12&amp;"",IF(O190&lt;=Escala!$B$13,Escala!$C$13&amp;"",IF(O190&lt;=Escala!$B$14,Escala!$C$14&amp;"",Escala!$C$15&amp;""))))))))</f>
        <v/>
      </c>
      <c r="Q190" s="5" t="str">
        <f>IF(I190="","",IF(OR(I190="Falta evaluar",I190="Revisar",I190="Revisar la escala"),I190,IF(P190="Revisar","Revisar",IF(COUNT(Escala!$B$16)&lt;1,"Revisar la escala",IF(IF(O190="",H190,O190)&lt;=Escala!$B$16,"Aceptable","No aceptable")))))</f>
        <v/>
      </c>
      <c r="R190" s="5" t="str">
        <f>IF(Q190="No aceptable",COUNTIF(Q$2:Q190,"No aceptable"),"")</f>
        <v/>
      </c>
    </row>
    <row r="191">
      <c r="H191" s="5" t="str">
        <f>IF(OR(F191="",G191=""),"",IFERROR(IF(MATCH(F191*1,Escala!$B$2:$B$6,0)+MATCH(G191*1,Escala!$B$7:$B$11,0)&gt;0,F191*G191,""),""))</f>
        <v/>
      </c>
      <c r="I191" s="5" t="str">
        <f>IF(COUNTA(A191:G191)+COUNTA(J191:N191)=0,"",IF(OR(F191="",G191=""),"Falta evaluar",IF(H191="","Revisar",IF(OR(COUNT(Escala!$B$12:$B$14)&lt;3,COUNTA(Escala!$C$12:$C$15)&lt;4),"Revisar la escala",IF(H191&lt;=Escala!$B$12,Escala!$C$12&amp;"",IF(H191&lt;=Escala!$B$13,Escala!$C$13&amp;"",IF(H191&lt;=Escala!$B$14,Escala!$C$14&amp;"",Escala!$C$15&amp;"")))))))</f>
        <v/>
      </c>
      <c r="O191" s="5" t="str">
        <f>IF(OR(M191="",N191=""),"",IFERROR(IF(MATCH(M191*1,Escala!$B$2:$B$6,0)+MATCH(N191*1,Escala!$B$7:$B$11,0)&gt;0,M191*N191,""),""))</f>
        <v/>
      </c>
      <c r="P191" s="5" t="str">
        <f>IF(COUNTA(A191:G191)+COUNTA(J191:N191)=0,"",IF(AND(M191="",N191=""),IF(J191="","","Falta evaluar"),IF(OR(M191="",N191=""),"Falta evaluar",IF(O191="","Revisar",IF(OR(COUNT(Escala!$B$12:$B$14)&lt;3,COUNTA(Escala!$C$12:$C$15)&lt;4),"Revisar la escala",IF(O191&lt;=Escala!$B$12,Escala!$C$12&amp;"",IF(O191&lt;=Escala!$B$13,Escala!$C$13&amp;"",IF(O191&lt;=Escala!$B$14,Escala!$C$14&amp;"",Escala!$C$15&amp;""))))))))</f>
        <v/>
      </c>
      <c r="Q191" s="5" t="str">
        <f>IF(I191="","",IF(OR(I191="Falta evaluar",I191="Revisar",I191="Revisar la escala"),I191,IF(P191="Revisar","Revisar",IF(COUNT(Escala!$B$16)&lt;1,"Revisar la escala",IF(IF(O191="",H191,O191)&lt;=Escala!$B$16,"Aceptable","No aceptable")))))</f>
        <v/>
      </c>
      <c r="R191" s="5" t="str">
        <f>IF(Q191="No aceptable",COUNTIF(Q$2:Q191,"No aceptable"),"")</f>
        <v/>
      </c>
    </row>
    <row r="192">
      <c r="H192" s="5" t="str">
        <f>IF(OR(F192="",G192=""),"",IFERROR(IF(MATCH(F192*1,Escala!$B$2:$B$6,0)+MATCH(G192*1,Escala!$B$7:$B$11,0)&gt;0,F192*G192,""),""))</f>
        <v/>
      </c>
      <c r="I192" s="5" t="str">
        <f>IF(COUNTA(A192:G192)+COUNTA(J192:N192)=0,"",IF(OR(F192="",G192=""),"Falta evaluar",IF(H192="","Revisar",IF(OR(COUNT(Escala!$B$12:$B$14)&lt;3,COUNTA(Escala!$C$12:$C$15)&lt;4),"Revisar la escala",IF(H192&lt;=Escala!$B$12,Escala!$C$12&amp;"",IF(H192&lt;=Escala!$B$13,Escala!$C$13&amp;"",IF(H192&lt;=Escala!$B$14,Escala!$C$14&amp;"",Escala!$C$15&amp;"")))))))</f>
        <v/>
      </c>
      <c r="O192" s="5" t="str">
        <f>IF(OR(M192="",N192=""),"",IFERROR(IF(MATCH(M192*1,Escala!$B$2:$B$6,0)+MATCH(N192*1,Escala!$B$7:$B$11,0)&gt;0,M192*N192,""),""))</f>
        <v/>
      </c>
      <c r="P192" s="5" t="str">
        <f>IF(COUNTA(A192:G192)+COUNTA(J192:N192)=0,"",IF(AND(M192="",N192=""),IF(J192="","","Falta evaluar"),IF(OR(M192="",N192=""),"Falta evaluar",IF(O192="","Revisar",IF(OR(COUNT(Escala!$B$12:$B$14)&lt;3,COUNTA(Escala!$C$12:$C$15)&lt;4),"Revisar la escala",IF(O192&lt;=Escala!$B$12,Escala!$C$12&amp;"",IF(O192&lt;=Escala!$B$13,Escala!$C$13&amp;"",IF(O192&lt;=Escala!$B$14,Escala!$C$14&amp;"",Escala!$C$15&amp;""))))))))</f>
        <v/>
      </c>
      <c r="Q192" s="5" t="str">
        <f>IF(I192="","",IF(OR(I192="Falta evaluar",I192="Revisar",I192="Revisar la escala"),I192,IF(P192="Revisar","Revisar",IF(COUNT(Escala!$B$16)&lt;1,"Revisar la escala",IF(IF(O192="",H192,O192)&lt;=Escala!$B$16,"Aceptable","No aceptable")))))</f>
        <v/>
      </c>
      <c r="R192" s="5" t="str">
        <f>IF(Q192="No aceptable",COUNTIF(Q$2:Q192,"No aceptable"),"")</f>
        <v/>
      </c>
    </row>
    <row r="193">
      <c r="H193" s="5" t="str">
        <f>IF(OR(F193="",G193=""),"",IFERROR(IF(MATCH(F193*1,Escala!$B$2:$B$6,0)+MATCH(G193*1,Escala!$B$7:$B$11,0)&gt;0,F193*G193,""),""))</f>
        <v/>
      </c>
      <c r="I193" s="5" t="str">
        <f>IF(COUNTA(A193:G193)+COUNTA(J193:N193)=0,"",IF(OR(F193="",G193=""),"Falta evaluar",IF(H193="","Revisar",IF(OR(COUNT(Escala!$B$12:$B$14)&lt;3,COUNTA(Escala!$C$12:$C$15)&lt;4),"Revisar la escala",IF(H193&lt;=Escala!$B$12,Escala!$C$12&amp;"",IF(H193&lt;=Escala!$B$13,Escala!$C$13&amp;"",IF(H193&lt;=Escala!$B$14,Escala!$C$14&amp;"",Escala!$C$15&amp;"")))))))</f>
        <v/>
      </c>
      <c r="O193" s="5" t="str">
        <f>IF(OR(M193="",N193=""),"",IFERROR(IF(MATCH(M193*1,Escala!$B$2:$B$6,0)+MATCH(N193*1,Escala!$B$7:$B$11,0)&gt;0,M193*N193,""),""))</f>
        <v/>
      </c>
      <c r="P193" s="5" t="str">
        <f>IF(COUNTA(A193:G193)+COUNTA(J193:N193)=0,"",IF(AND(M193="",N193=""),IF(J193="","","Falta evaluar"),IF(OR(M193="",N193=""),"Falta evaluar",IF(O193="","Revisar",IF(OR(COUNT(Escala!$B$12:$B$14)&lt;3,COUNTA(Escala!$C$12:$C$15)&lt;4),"Revisar la escala",IF(O193&lt;=Escala!$B$12,Escala!$C$12&amp;"",IF(O193&lt;=Escala!$B$13,Escala!$C$13&amp;"",IF(O193&lt;=Escala!$B$14,Escala!$C$14&amp;"",Escala!$C$15&amp;""))))))))</f>
        <v/>
      </c>
      <c r="Q193" s="5" t="str">
        <f>IF(I193="","",IF(OR(I193="Falta evaluar",I193="Revisar",I193="Revisar la escala"),I193,IF(P193="Revisar","Revisar",IF(COUNT(Escala!$B$16)&lt;1,"Revisar la escala",IF(IF(O193="",H193,O193)&lt;=Escala!$B$16,"Aceptable","No aceptable")))))</f>
        <v/>
      </c>
      <c r="R193" s="5" t="str">
        <f>IF(Q193="No aceptable",COUNTIF(Q$2:Q193,"No aceptable"),"")</f>
        <v/>
      </c>
    </row>
    <row r="194">
      <c r="H194" s="5" t="str">
        <f>IF(OR(F194="",G194=""),"",IFERROR(IF(MATCH(F194*1,Escala!$B$2:$B$6,0)+MATCH(G194*1,Escala!$B$7:$B$11,0)&gt;0,F194*G194,""),""))</f>
        <v/>
      </c>
      <c r="I194" s="5" t="str">
        <f>IF(COUNTA(A194:G194)+COUNTA(J194:N194)=0,"",IF(OR(F194="",G194=""),"Falta evaluar",IF(H194="","Revisar",IF(OR(COUNT(Escala!$B$12:$B$14)&lt;3,COUNTA(Escala!$C$12:$C$15)&lt;4),"Revisar la escala",IF(H194&lt;=Escala!$B$12,Escala!$C$12&amp;"",IF(H194&lt;=Escala!$B$13,Escala!$C$13&amp;"",IF(H194&lt;=Escala!$B$14,Escala!$C$14&amp;"",Escala!$C$15&amp;"")))))))</f>
        <v/>
      </c>
      <c r="O194" s="5" t="str">
        <f>IF(OR(M194="",N194=""),"",IFERROR(IF(MATCH(M194*1,Escala!$B$2:$B$6,0)+MATCH(N194*1,Escala!$B$7:$B$11,0)&gt;0,M194*N194,""),""))</f>
        <v/>
      </c>
      <c r="P194" s="5" t="str">
        <f>IF(COUNTA(A194:G194)+COUNTA(J194:N194)=0,"",IF(AND(M194="",N194=""),IF(J194="","","Falta evaluar"),IF(OR(M194="",N194=""),"Falta evaluar",IF(O194="","Revisar",IF(OR(COUNT(Escala!$B$12:$B$14)&lt;3,COUNTA(Escala!$C$12:$C$15)&lt;4),"Revisar la escala",IF(O194&lt;=Escala!$B$12,Escala!$C$12&amp;"",IF(O194&lt;=Escala!$B$13,Escala!$C$13&amp;"",IF(O194&lt;=Escala!$B$14,Escala!$C$14&amp;"",Escala!$C$15&amp;""))))))))</f>
        <v/>
      </c>
      <c r="Q194" s="5" t="str">
        <f>IF(I194="","",IF(OR(I194="Falta evaluar",I194="Revisar",I194="Revisar la escala"),I194,IF(P194="Revisar","Revisar",IF(COUNT(Escala!$B$16)&lt;1,"Revisar la escala",IF(IF(O194="",H194,O194)&lt;=Escala!$B$16,"Aceptable","No aceptable")))))</f>
        <v/>
      </c>
      <c r="R194" s="5" t="str">
        <f>IF(Q194="No aceptable",COUNTIF(Q$2:Q194,"No aceptable"),"")</f>
        <v/>
      </c>
    </row>
    <row r="195">
      <c r="H195" s="5" t="str">
        <f>IF(OR(F195="",G195=""),"",IFERROR(IF(MATCH(F195*1,Escala!$B$2:$B$6,0)+MATCH(G195*1,Escala!$B$7:$B$11,0)&gt;0,F195*G195,""),""))</f>
        <v/>
      </c>
      <c r="I195" s="5" t="str">
        <f>IF(COUNTA(A195:G195)+COUNTA(J195:N195)=0,"",IF(OR(F195="",G195=""),"Falta evaluar",IF(H195="","Revisar",IF(OR(COUNT(Escala!$B$12:$B$14)&lt;3,COUNTA(Escala!$C$12:$C$15)&lt;4),"Revisar la escala",IF(H195&lt;=Escala!$B$12,Escala!$C$12&amp;"",IF(H195&lt;=Escala!$B$13,Escala!$C$13&amp;"",IF(H195&lt;=Escala!$B$14,Escala!$C$14&amp;"",Escala!$C$15&amp;"")))))))</f>
        <v/>
      </c>
      <c r="O195" s="5" t="str">
        <f>IF(OR(M195="",N195=""),"",IFERROR(IF(MATCH(M195*1,Escala!$B$2:$B$6,0)+MATCH(N195*1,Escala!$B$7:$B$11,0)&gt;0,M195*N195,""),""))</f>
        <v/>
      </c>
      <c r="P195" s="5" t="str">
        <f>IF(COUNTA(A195:G195)+COUNTA(J195:N195)=0,"",IF(AND(M195="",N195=""),IF(J195="","","Falta evaluar"),IF(OR(M195="",N195=""),"Falta evaluar",IF(O195="","Revisar",IF(OR(COUNT(Escala!$B$12:$B$14)&lt;3,COUNTA(Escala!$C$12:$C$15)&lt;4),"Revisar la escala",IF(O195&lt;=Escala!$B$12,Escala!$C$12&amp;"",IF(O195&lt;=Escala!$B$13,Escala!$C$13&amp;"",IF(O195&lt;=Escala!$B$14,Escala!$C$14&amp;"",Escala!$C$15&amp;""))))))))</f>
        <v/>
      </c>
      <c r="Q195" s="5" t="str">
        <f>IF(I195="","",IF(OR(I195="Falta evaluar",I195="Revisar",I195="Revisar la escala"),I195,IF(P195="Revisar","Revisar",IF(COUNT(Escala!$B$16)&lt;1,"Revisar la escala",IF(IF(O195="",H195,O195)&lt;=Escala!$B$16,"Aceptable","No aceptable")))))</f>
        <v/>
      </c>
      <c r="R195" s="5" t="str">
        <f>IF(Q195="No aceptable",COUNTIF(Q$2:Q195,"No aceptable"),"")</f>
        <v/>
      </c>
    </row>
    <row r="196">
      <c r="H196" s="5" t="str">
        <f>IF(OR(F196="",G196=""),"",IFERROR(IF(MATCH(F196*1,Escala!$B$2:$B$6,0)+MATCH(G196*1,Escala!$B$7:$B$11,0)&gt;0,F196*G196,""),""))</f>
        <v/>
      </c>
      <c r="I196" s="5" t="str">
        <f>IF(COUNTA(A196:G196)+COUNTA(J196:N196)=0,"",IF(OR(F196="",G196=""),"Falta evaluar",IF(H196="","Revisar",IF(OR(COUNT(Escala!$B$12:$B$14)&lt;3,COUNTA(Escala!$C$12:$C$15)&lt;4),"Revisar la escala",IF(H196&lt;=Escala!$B$12,Escala!$C$12&amp;"",IF(H196&lt;=Escala!$B$13,Escala!$C$13&amp;"",IF(H196&lt;=Escala!$B$14,Escala!$C$14&amp;"",Escala!$C$15&amp;"")))))))</f>
        <v/>
      </c>
      <c r="O196" s="5" t="str">
        <f>IF(OR(M196="",N196=""),"",IFERROR(IF(MATCH(M196*1,Escala!$B$2:$B$6,0)+MATCH(N196*1,Escala!$B$7:$B$11,0)&gt;0,M196*N196,""),""))</f>
        <v/>
      </c>
      <c r="P196" s="5" t="str">
        <f>IF(COUNTA(A196:G196)+COUNTA(J196:N196)=0,"",IF(AND(M196="",N196=""),IF(J196="","","Falta evaluar"),IF(OR(M196="",N196=""),"Falta evaluar",IF(O196="","Revisar",IF(OR(COUNT(Escala!$B$12:$B$14)&lt;3,COUNTA(Escala!$C$12:$C$15)&lt;4),"Revisar la escala",IF(O196&lt;=Escala!$B$12,Escala!$C$12&amp;"",IF(O196&lt;=Escala!$B$13,Escala!$C$13&amp;"",IF(O196&lt;=Escala!$B$14,Escala!$C$14&amp;"",Escala!$C$15&amp;""))))))))</f>
        <v/>
      </c>
      <c r="Q196" s="5" t="str">
        <f>IF(I196="","",IF(OR(I196="Falta evaluar",I196="Revisar",I196="Revisar la escala"),I196,IF(P196="Revisar","Revisar",IF(COUNT(Escala!$B$16)&lt;1,"Revisar la escala",IF(IF(O196="",H196,O196)&lt;=Escala!$B$16,"Aceptable","No aceptable")))))</f>
        <v/>
      </c>
      <c r="R196" s="5" t="str">
        <f>IF(Q196="No aceptable",COUNTIF(Q$2:Q196,"No aceptable"),"")</f>
        <v/>
      </c>
    </row>
    <row r="197">
      <c r="H197" s="5" t="str">
        <f>IF(OR(F197="",G197=""),"",IFERROR(IF(MATCH(F197*1,Escala!$B$2:$B$6,0)+MATCH(G197*1,Escala!$B$7:$B$11,0)&gt;0,F197*G197,""),""))</f>
        <v/>
      </c>
      <c r="I197" s="5" t="str">
        <f>IF(COUNTA(A197:G197)+COUNTA(J197:N197)=0,"",IF(OR(F197="",G197=""),"Falta evaluar",IF(H197="","Revisar",IF(OR(COUNT(Escala!$B$12:$B$14)&lt;3,COUNTA(Escala!$C$12:$C$15)&lt;4),"Revisar la escala",IF(H197&lt;=Escala!$B$12,Escala!$C$12&amp;"",IF(H197&lt;=Escala!$B$13,Escala!$C$13&amp;"",IF(H197&lt;=Escala!$B$14,Escala!$C$14&amp;"",Escala!$C$15&amp;"")))))))</f>
        <v/>
      </c>
      <c r="O197" s="5" t="str">
        <f>IF(OR(M197="",N197=""),"",IFERROR(IF(MATCH(M197*1,Escala!$B$2:$B$6,0)+MATCH(N197*1,Escala!$B$7:$B$11,0)&gt;0,M197*N197,""),""))</f>
        <v/>
      </c>
      <c r="P197" s="5" t="str">
        <f>IF(COUNTA(A197:G197)+COUNTA(J197:N197)=0,"",IF(AND(M197="",N197=""),IF(J197="","","Falta evaluar"),IF(OR(M197="",N197=""),"Falta evaluar",IF(O197="","Revisar",IF(OR(COUNT(Escala!$B$12:$B$14)&lt;3,COUNTA(Escala!$C$12:$C$15)&lt;4),"Revisar la escala",IF(O197&lt;=Escala!$B$12,Escala!$C$12&amp;"",IF(O197&lt;=Escala!$B$13,Escala!$C$13&amp;"",IF(O197&lt;=Escala!$B$14,Escala!$C$14&amp;"",Escala!$C$15&amp;""))))))))</f>
        <v/>
      </c>
      <c r="Q197" s="5" t="str">
        <f>IF(I197="","",IF(OR(I197="Falta evaluar",I197="Revisar",I197="Revisar la escala"),I197,IF(P197="Revisar","Revisar",IF(COUNT(Escala!$B$16)&lt;1,"Revisar la escala",IF(IF(O197="",H197,O197)&lt;=Escala!$B$16,"Aceptable","No aceptable")))))</f>
        <v/>
      </c>
      <c r="R197" s="5" t="str">
        <f>IF(Q197="No aceptable",COUNTIF(Q$2:Q197,"No aceptable"),"")</f>
        <v/>
      </c>
    </row>
    <row r="198">
      <c r="H198" s="5" t="str">
        <f>IF(OR(F198="",G198=""),"",IFERROR(IF(MATCH(F198*1,Escala!$B$2:$B$6,0)+MATCH(G198*1,Escala!$B$7:$B$11,0)&gt;0,F198*G198,""),""))</f>
        <v/>
      </c>
      <c r="I198" s="5" t="str">
        <f>IF(COUNTA(A198:G198)+COUNTA(J198:N198)=0,"",IF(OR(F198="",G198=""),"Falta evaluar",IF(H198="","Revisar",IF(OR(COUNT(Escala!$B$12:$B$14)&lt;3,COUNTA(Escala!$C$12:$C$15)&lt;4),"Revisar la escala",IF(H198&lt;=Escala!$B$12,Escala!$C$12&amp;"",IF(H198&lt;=Escala!$B$13,Escala!$C$13&amp;"",IF(H198&lt;=Escala!$B$14,Escala!$C$14&amp;"",Escala!$C$15&amp;"")))))))</f>
        <v/>
      </c>
      <c r="O198" s="5" t="str">
        <f>IF(OR(M198="",N198=""),"",IFERROR(IF(MATCH(M198*1,Escala!$B$2:$B$6,0)+MATCH(N198*1,Escala!$B$7:$B$11,0)&gt;0,M198*N198,""),""))</f>
        <v/>
      </c>
      <c r="P198" s="5" t="str">
        <f>IF(COUNTA(A198:G198)+COUNTA(J198:N198)=0,"",IF(AND(M198="",N198=""),IF(J198="","","Falta evaluar"),IF(OR(M198="",N198=""),"Falta evaluar",IF(O198="","Revisar",IF(OR(COUNT(Escala!$B$12:$B$14)&lt;3,COUNTA(Escala!$C$12:$C$15)&lt;4),"Revisar la escala",IF(O198&lt;=Escala!$B$12,Escala!$C$12&amp;"",IF(O198&lt;=Escala!$B$13,Escala!$C$13&amp;"",IF(O198&lt;=Escala!$B$14,Escala!$C$14&amp;"",Escala!$C$15&amp;""))))))))</f>
        <v/>
      </c>
      <c r="Q198" s="5" t="str">
        <f>IF(I198="","",IF(OR(I198="Falta evaluar",I198="Revisar",I198="Revisar la escala"),I198,IF(P198="Revisar","Revisar",IF(COUNT(Escala!$B$16)&lt;1,"Revisar la escala",IF(IF(O198="",H198,O198)&lt;=Escala!$B$16,"Aceptable","No aceptable")))))</f>
        <v/>
      </c>
      <c r="R198" s="5" t="str">
        <f>IF(Q198="No aceptable",COUNTIF(Q$2:Q198,"No aceptable"),"")</f>
        <v/>
      </c>
    </row>
    <row r="199">
      <c r="H199" s="5" t="str">
        <f>IF(OR(F199="",G199=""),"",IFERROR(IF(MATCH(F199*1,Escala!$B$2:$B$6,0)+MATCH(G199*1,Escala!$B$7:$B$11,0)&gt;0,F199*G199,""),""))</f>
        <v/>
      </c>
      <c r="I199" s="5" t="str">
        <f>IF(COUNTA(A199:G199)+COUNTA(J199:N199)=0,"",IF(OR(F199="",G199=""),"Falta evaluar",IF(H199="","Revisar",IF(OR(COUNT(Escala!$B$12:$B$14)&lt;3,COUNTA(Escala!$C$12:$C$15)&lt;4),"Revisar la escala",IF(H199&lt;=Escala!$B$12,Escala!$C$12&amp;"",IF(H199&lt;=Escala!$B$13,Escala!$C$13&amp;"",IF(H199&lt;=Escala!$B$14,Escala!$C$14&amp;"",Escala!$C$15&amp;"")))))))</f>
        <v/>
      </c>
      <c r="O199" s="5" t="str">
        <f>IF(OR(M199="",N199=""),"",IFERROR(IF(MATCH(M199*1,Escala!$B$2:$B$6,0)+MATCH(N199*1,Escala!$B$7:$B$11,0)&gt;0,M199*N199,""),""))</f>
        <v/>
      </c>
      <c r="P199" s="5" t="str">
        <f>IF(COUNTA(A199:G199)+COUNTA(J199:N199)=0,"",IF(AND(M199="",N199=""),IF(J199="","","Falta evaluar"),IF(OR(M199="",N199=""),"Falta evaluar",IF(O199="","Revisar",IF(OR(COUNT(Escala!$B$12:$B$14)&lt;3,COUNTA(Escala!$C$12:$C$15)&lt;4),"Revisar la escala",IF(O199&lt;=Escala!$B$12,Escala!$C$12&amp;"",IF(O199&lt;=Escala!$B$13,Escala!$C$13&amp;"",IF(O199&lt;=Escala!$B$14,Escala!$C$14&amp;"",Escala!$C$15&amp;""))))))))</f>
        <v/>
      </c>
      <c r="Q199" s="5" t="str">
        <f>IF(I199="","",IF(OR(I199="Falta evaluar",I199="Revisar",I199="Revisar la escala"),I199,IF(P199="Revisar","Revisar",IF(COUNT(Escala!$B$16)&lt;1,"Revisar la escala",IF(IF(O199="",H199,O199)&lt;=Escala!$B$16,"Aceptable","No aceptable")))))</f>
        <v/>
      </c>
      <c r="R199" s="5" t="str">
        <f>IF(Q199="No aceptable",COUNTIF(Q$2:Q199,"No aceptable"),"")</f>
        <v/>
      </c>
    </row>
    <row r="200">
      <c r="H200" s="5" t="str">
        <f>IF(OR(F200="",G200=""),"",IFERROR(IF(MATCH(F200*1,Escala!$B$2:$B$6,0)+MATCH(G200*1,Escala!$B$7:$B$11,0)&gt;0,F200*G200,""),""))</f>
        <v/>
      </c>
      <c r="I200" s="5" t="str">
        <f>IF(COUNTA(A200:G200)+COUNTA(J200:N200)=0,"",IF(OR(F200="",G200=""),"Falta evaluar",IF(H200="","Revisar",IF(OR(COUNT(Escala!$B$12:$B$14)&lt;3,COUNTA(Escala!$C$12:$C$15)&lt;4),"Revisar la escala",IF(H200&lt;=Escala!$B$12,Escala!$C$12&amp;"",IF(H200&lt;=Escala!$B$13,Escala!$C$13&amp;"",IF(H200&lt;=Escala!$B$14,Escala!$C$14&amp;"",Escala!$C$15&amp;"")))))))</f>
        <v/>
      </c>
      <c r="O200" s="5" t="str">
        <f>IF(OR(M200="",N200=""),"",IFERROR(IF(MATCH(M200*1,Escala!$B$2:$B$6,0)+MATCH(N200*1,Escala!$B$7:$B$11,0)&gt;0,M200*N200,""),""))</f>
        <v/>
      </c>
      <c r="P200" s="5" t="str">
        <f>IF(COUNTA(A200:G200)+COUNTA(J200:N200)=0,"",IF(AND(M200="",N200=""),IF(J200="","","Falta evaluar"),IF(OR(M200="",N200=""),"Falta evaluar",IF(O200="","Revisar",IF(OR(COUNT(Escala!$B$12:$B$14)&lt;3,COUNTA(Escala!$C$12:$C$15)&lt;4),"Revisar la escala",IF(O200&lt;=Escala!$B$12,Escala!$C$12&amp;"",IF(O200&lt;=Escala!$B$13,Escala!$C$13&amp;"",IF(O200&lt;=Escala!$B$14,Escala!$C$14&amp;"",Escala!$C$15&amp;""))))))))</f>
        <v/>
      </c>
      <c r="Q200" s="5" t="str">
        <f>IF(I200="","",IF(OR(I200="Falta evaluar",I200="Revisar",I200="Revisar la escala"),I200,IF(P200="Revisar","Revisar",IF(COUNT(Escala!$B$16)&lt;1,"Revisar la escala",IF(IF(O200="",H200,O200)&lt;=Escala!$B$16,"Aceptable","No aceptable")))))</f>
        <v/>
      </c>
      <c r="R200" s="5" t="str">
        <f>IF(Q200="No aceptable",COUNTIF(Q$2:Q200,"No aceptable"),"")</f>
        <v/>
      </c>
    </row>
    <row r="201">
      <c r="H201" s="5" t="str">
        <f>IF(OR(F201="",G201=""),"",IFERROR(IF(MATCH(F201*1,Escala!$B$2:$B$6,0)+MATCH(G201*1,Escala!$B$7:$B$11,0)&gt;0,F201*G201,""),""))</f>
        <v/>
      </c>
      <c r="I201" s="5" t="str">
        <f>IF(COUNTA(A201:G201)+COUNTA(J201:N201)=0,"",IF(OR(F201="",G201=""),"Falta evaluar",IF(H201="","Revisar",IF(OR(COUNT(Escala!$B$12:$B$14)&lt;3,COUNTA(Escala!$C$12:$C$15)&lt;4),"Revisar la escala",IF(H201&lt;=Escala!$B$12,Escala!$C$12&amp;"",IF(H201&lt;=Escala!$B$13,Escala!$C$13&amp;"",IF(H201&lt;=Escala!$B$14,Escala!$C$14&amp;"",Escala!$C$15&amp;"")))))))</f>
        <v/>
      </c>
      <c r="O201" s="5" t="str">
        <f>IF(OR(M201="",N201=""),"",IFERROR(IF(MATCH(M201*1,Escala!$B$2:$B$6,0)+MATCH(N201*1,Escala!$B$7:$B$11,0)&gt;0,M201*N201,""),""))</f>
        <v/>
      </c>
      <c r="P201" s="5" t="str">
        <f>IF(COUNTA(A201:G201)+COUNTA(J201:N201)=0,"",IF(AND(M201="",N201=""),IF(J201="","","Falta evaluar"),IF(OR(M201="",N201=""),"Falta evaluar",IF(O201="","Revisar",IF(OR(COUNT(Escala!$B$12:$B$14)&lt;3,COUNTA(Escala!$C$12:$C$15)&lt;4),"Revisar la escala",IF(O201&lt;=Escala!$B$12,Escala!$C$12&amp;"",IF(O201&lt;=Escala!$B$13,Escala!$C$13&amp;"",IF(O201&lt;=Escala!$B$14,Escala!$C$14&amp;"",Escala!$C$15&amp;""))))))))</f>
        <v/>
      </c>
      <c r="Q201" s="5" t="str">
        <f>IF(I201="","",IF(OR(I201="Falta evaluar",I201="Revisar",I201="Revisar la escala"),I201,IF(P201="Revisar","Revisar",IF(COUNT(Escala!$B$16)&lt;1,"Revisar la escala",IF(IF(O201="",H201,O201)&lt;=Escala!$B$16,"Aceptable","No aceptable")))))</f>
        <v/>
      </c>
      <c r="R201" s="5" t="str">
        <f>IF(Q201="No aceptable",COUNTIF(Q$2:Q201,"No aceptable"),"")</f>
        <v/>
      </c>
    </row>
  </sheetData>
  <autoFilter ref="A1:R201"/>
  <dataValidations count="4">
    <dataValidation type="list" allowBlank="1" showErrorMessage="1" sqref="F2:F201">
      <formula1>"1,2,3,4,5"</formula1>
    </dataValidation>
    <dataValidation type="list" allowBlank="1" showErrorMessage="1" sqref="G2:G201">
      <formula1>"1,2,3,4,5"</formula1>
    </dataValidation>
    <dataValidation type="list" allowBlank="1" showErrorMessage="1" sqref="M2:M201">
      <formula1>"1,2,3,4,5"</formula1>
    </dataValidation>
    <dataValidation type="list" allowBlank="1" showErrorMessage="1" sqref="N2:N201">
      <formula1>"1,2,3,4,5"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&amp;L&amp;8auditans.com/recursos/matriz-de-peligros-y-riesgos-para-contratistas-excel
Versión 1.0 · 2 de julio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" customWidth="1"/>
    <col min="2" max="2" width="22" customWidth="1"/>
    <col min="3" max="3" width="62" customWidth="1"/>
    <col min="4" max="4" width="62" customWidth="1"/>
    <col min="5" max="5" width="16" customWidth="1"/>
    <col min="6" max="6" width="62" customWidth="1"/>
    <col min="7" max="7" width="22" customWidth="1"/>
    <col min="8" max="8" width="12" customWidth="1"/>
    <col min="9" max="9" width="16" customWidth="1"/>
  </cols>
  <sheetData>
    <row r="1">
      <c r="A1" s="1" t="inlineStr">
        <is>
          <t xml:space="preserve">Fila en Matriz</t>
        </is>
      </c>
      <c r="B1" s="1" t="inlineStr">
        <is>
          <t xml:space="preserve">Contratista</t>
        </is>
      </c>
      <c r="C1" s="1" t="inlineStr">
        <is>
          <t xml:space="preserve">Tarea</t>
        </is>
      </c>
      <c r="D1" s="1" t="inlineStr">
        <is>
          <t xml:space="preserve">Peligro</t>
        </is>
      </c>
      <c r="E1" s="1" t="inlineStr">
        <is>
          <t xml:space="preserve">Nivel de riesgo</t>
        </is>
      </c>
      <c r="F1" s="1" t="inlineStr">
        <is>
          <t xml:space="preserve">Controles adicionales</t>
        </is>
      </c>
      <c r="G1" s="1" t="inlineStr">
        <is>
          <t xml:space="preserve">Responsable</t>
        </is>
      </c>
      <c r="H1" s="1" t="inlineStr">
        <is>
          <t xml:space="preserve">Plazo</t>
        </is>
      </c>
      <c r="I1" s="1" t="inlineStr">
        <is>
          <t xml:space="preserve">Nivel después</t>
        </is>
      </c>
    </row>
    <row r="2">
      <c r="A2" s="5">
        <f>IFERROR(MATCH(2-1,Matriz!$R:$R,0),"")</f>
        <v>4</v>
      </c>
      <c r="B2" s="5" t="str">
        <f>IF($A2="","",INDEX(Matriz!$A:$A,$A2)&amp;"")</f>
        <v>Limpieza Total</v>
      </c>
      <c r="C2" s="8" t="str">
        <f>IF($A2="","",INDEX(Matriz!$B:$B,$A2)&amp;"")</f>
        <v>Limpieza interior del tanque de efluentes</v>
      </c>
      <c r="D2" s="8" t="str">
        <f>IF($A2="","",INDEX(Matriz!$C:$C,$A2)&amp;"")</f>
        <v>Atmósfera sin oxígeno suficiente, o con gases tóxicos o inflamables</v>
      </c>
      <c r="E2" s="5" t="str">
        <f>IF($A2="","",INDEX(Matriz!$I:$I,$A2)&amp;"")</f>
        <v>Crítico</v>
      </c>
      <c r="F2" s="8" t="str">
        <f>IF($A2="","",INDEX(Matriz!$J:$J,$A2)&amp;"")</f>
        <v>Medición continua de gases durante el ingreso. Equipo de rescate en la boca de acceso, con personas entrenadas para usarlo. Evaluar la limpieza desde afuera, sin ingreso.</v>
      </c>
      <c r="G2" s="5" t="str">
        <f>IF($A2="","",INDEX(Matriz!$K:$K,$A2)&amp;"")</f>
        <v>Jefe de mantenimiento</v>
      </c>
      <c r="H2" s="6">
        <f>IF($A2="","",IF(INDEX(Matriz!$L:$L,$A2)="","",INDEX(Matriz!$L:$L,$A2)))</f>
        <v>46272</v>
      </c>
      <c r="I2" s="5" t="str">
        <f>IF($A2="","",INDEX(Matriz!$P:$P,$A2)&amp;"")</f>
        <v>Alto</v>
      </c>
    </row>
    <row r="3">
      <c r="A3" s="5">
        <f>IFERROR(MATCH(3-1,Matriz!$R:$R,0),"")</f>
        <v>6</v>
      </c>
      <c r="B3" s="5" t="str">
        <f>IF($A3="","",INDEX(Matriz!$A:$A,$A3)&amp;"")</f>
        <v>Ezequiel Sosa</v>
      </c>
      <c r="C3" s="8" t="str">
        <f>IF($A3="","",INDEX(Matriz!$B:$B,$A3)&amp;"")</f>
        <v>Cambio de un interruptor en el tablero general</v>
      </c>
      <c r="D3" s="8" t="str">
        <f>IF($A3="","",INDEX(Matriz!$C:$C,$A3)&amp;"")</f>
        <v>Contacto con partes con tensión, o arco eléctrico</v>
      </c>
      <c r="E3" s="5" t="str">
        <f>IF($A3="","",INDEX(Matriz!$I:$I,$A3)&amp;"")</f>
        <v>Alto</v>
      </c>
      <c r="F3" s="8" t="str">
        <f>IF($A3="","",INDEX(Matriz!$J:$J,$A3)&amp;"")</f>
        <v>Partes vecinas con tensión cubiertas y señalizadas. Trabajo acompañado por una persona que sepa cortar la energía y dar aviso.</v>
      </c>
      <c r="G3" s="5" t="str">
        <f>IF($A3="","",INDEX(Matriz!$K:$K,$A3)&amp;"")</f>
        <v>Jefe de mantenimiento</v>
      </c>
      <c r="H3" s="6">
        <f>IF($A3="","",IF(INDEX(Matriz!$L:$L,$A3)="","",INDEX(Matriz!$L:$L,$A3)))</f>
        <v>46255</v>
      </c>
      <c r="I3" s="5" t="str">
        <f>IF($A3="","",INDEX(Matriz!$P:$P,$A3)&amp;"")</f>
        <v>Falta evaluar</v>
      </c>
    </row>
    <row r="4">
      <c r="A4" s="5" t="str">
        <f>IFERROR(MATCH(4-1,Matriz!$R:$R,0),"")</f>
        <v/>
      </c>
      <c r="B4" s="5" t="str">
        <f>IF($A4="","",INDEX(Matriz!$A:$A,$A4)&amp;"")</f>
        <v/>
      </c>
      <c r="C4" s="8" t="str">
        <f>IF($A4="","",INDEX(Matriz!$B:$B,$A4)&amp;"")</f>
        <v/>
      </c>
      <c r="D4" s="8" t="str">
        <f>IF($A4="","",INDEX(Matriz!$C:$C,$A4)&amp;"")</f>
        <v/>
      </c>
      <c r="E4" s="5" t="str">
        <f>IF($A4="","",INDEX(Matriz!$I:$I,$A4)&amp;"")</f>
        <v/>
      </c>
      <c r="F4" s="8" t="str">
        <f>IF($A4="","",INDEX(Matriz!$J:$J,$A4)&amp;"")</f>
        <v/>
      </c>
      <c r="G4" s="5" t="str">
        <f>IF($A4="","",INDEX(Matriz!$K:$K,$A4)&amp;"")</f>
        <v/>
      </c>
      <c r="H4" s="6" t="str">
        <f>IF($A4="","",IF(INDEX(Matriz!$L:$L,$A4)="","",INDEX(Matriz!$L:$L,$A4)))</f>
        <v/>
      </c>
      <c r="I4" s="5" t="str">
        <f>IF($A4="","",INDEX(Matriz!$P:$P,$A4)&amp;"")</f>
        <v/>
      </c>
    </row>
    <row r="5">
      <c r="A5" s="5" t="str">
        <f>IFERROR(MATCH(5-1,Matriz!$R:$R,0),"")</f>
        <v/>
      </c>
      <c r="B5" s="5" t="str">
        <f>IF($A5="","",INDEX(Matriz!$A:$A,$A5)&amp;"")</f>
        <v/>
      </c>
      <c r="C5" s="8" t="str">
        <f>IF($A5="","",INDEX(Matriz!$B:$B,$A5)&amp;"")</f>
        <v/>
      </c>
      <c r="D5" s="8" t="str">
        <f>IF($A5="","",INDEX(Matriz!$C:$C,$A5)&amp;"")</f>
        <v/>
      </c>
      <c r="E5" s="5" t="str">
        <f>IF($A5="","",INDEX(Matriz!$I:$I,$A5)&amp;"")</f>
        <v/>
      </c>
      <c r="F5" s="8" t="str">
        <f>IF($A5="","",INDEX(Matriz!$J:$J,$A5)&amp;"")</f>
        <v/>
      </c>
      <c r="G5" s="5" t="str">
        <f>IF($A5="","",INDEX(Matriz!$K:$K,$A5)&amp;"")</f>
        <v/>
      </c>
      <c r="H5" s="6" t="str">
        <f>IF($A5="","",IF(INDEX(Matriz!$L:$L,$A5)="","",INDEX(Matriz!$L:$L,$A5)))</f>
        <v/>
      </c>
      <c r="I5" s="5" t="str">
        <f>IF($A5="","",INDEX(Matriz!$P:$P,$A5)&amp;"")</f>
        <v/>
      </c>
    </row>
    <row r="6">
      <c r="A6" s="5" t="str">
        <f>IFERROR(MATCH(6-1,Matriz!$R:$R,0),"")</f>
        <v/>
      </c>
      <c r="B6" s="5" t="str">
        <f>IF($A6="","",INDEX(Matriz!$A:$A,$A6)&amp;"")</f>
        <v/>
      </c>
      <c r="C6" s="8" t="str">
        <f>IF($A6="","",INDEX(Matriz!$B:$B,$A6)&amp;"")</f>
        <v/>
      </c>
      <c r="D6" s="8" t="str">
        <f>IF($A6="","",INDEX(Matriz!$C:$C,$A6)&amp;"")</f>
        <v/>
      </c>
      <c r="E6" s="5" t="str">
        <f>IF($A6="","",INDEX(Matriz!$I:$I,$A6)&amp;"")</f>
        <v/>
      </c>
      <c r="F6" s="8" t="str">
        <f>IF($A6="","",INDEX(Matriz!$J:$J,$A6)&amp;"")</f>
        <v/>
      </c>
      <c r="G6" s="5" t="str">
        <f>IF($A6="","",INDEX(Matriz!$K:$K,$A6)&amp;"")</f>
        <v/>
      </c>
      <c r="H6" s="6" t="str">
        <f>IF($A6="","",IF(INDEX(Matriz!$L:$L,$A6)="","",INDEX(Matriz!$L:$L,$A6)))</f>
        <v/>
      </c>
      <c r="I6" s="5" t="str">
        <f>IF($A6="","",INDEX(Matriz!$P:$P,$A6)&amp;"")</f>
        <v/>
      </c>
    </row>
    <row r="7">
      <c r="A7" s="5" t="str">
        <f>IFERROR(MATCH(7-1,Matriz!$R:$R,0),"")</f>
        <v/>
      </c>
      <c r="B7" s="5" t="str">
        <f>IF($A7="","",INDEX(Matriz!$A:$A,$A7)&amp;"")</f>
        <v/>
      </c>
      <c r="C7" s="8" t="str">
        <f>IF($A7="","",INDEX(Matriz!$B:$B,$A7)&amp;"")</f>
        <v/>
      </c>
      <c r="D7" s="8" t="str">
        <f>IF($A7="","",INDEX(Matriz!$C:$C,$A7)&amp;"")</f>
        <v/>
      </c>
      <c r="E7" s="5" t="str">
        <f>IF($A7="","",INDEX(Matriz!$I:$I,$A7)&amp;"")</f>
        <v/>
      </c>
      <c r="F7" s="8" t="str">
        <f>IF($A7="","",INDEX(Matriz!$J:$J,$A7)&amp;"")</f>
        <v/>
      </c>
      <c r="G7" s="5" t="str">
        <f>IF($A7="","",INDEX(Matriz!$K:$K,$A7)&amp;"")</f>
        <v/>
      </c>
      <c r="H7" s="6" t="str">
        <f>IF($A7="","",IF(INDEX(Matriz!$L:$L,$A7)="","",INDEX(Matriz!$L:$L,$A7)))</f>
        <v/>
      </c>
      <c r="I7" s="5" t="str">
        <f>IF($A7="","",INDEX(Matriz!$P:$P,$A7)&amp;"")</f>
        <v/>
      </c>
    </row>
    <row r="8">
      <c r="A8" s="5" t="str">
        <f>IFERROR(MATCH(8-1,Matriz!$R:$R,0),"")</f>
        <v/>
      </c>
      <c r="B8" s="5" t="str">
        <f>IF($A8="","",INDEX(Matriz!$A:$A,$A8)&amp;"")</f>
        <v/>
      </c>
      <c r="C8" s="8" t="str">
        <f>IF($A8="","",INDEX(Matriz!$B:$B,$A8)&amp;"")</f>
        <v/>
      </c>
      <c r="D8" s="8" t="str">
        <f>IF($A8="","",INDEX(Matriz!$C:$C,$A8)&amp;"")</f>
        <v/>
      </c>
      <c r="E8" s="5" t="str">
        <f>IF($A8="","",INDEX(Matriz!$I:$I,$A8)&amp;"")</f>
        <v/>
      </c>
      <c r="F8" s="8" t="str">
        <f>IF($A8="","",INDEX(Matriz!$J:$J,$A8)&amp;"")</f>
        <v/>
      </c>
      <c r="G8" s="5" t="str">
        <f>IF($A8="","",INDEX(Matriz!$K:$K,$A8)&amp;"")</f>
        <v/>
      </c>
      <c r="H8" s="6" t="str">
        <f>IF($A8="","",IF(INDEX(Matriz!$L:$L,$A8)="","",INDEX(Matriz!$L:$L,$A8)))</f>
        <v/>
      </c>
      <c r="I8" s="5" t="str">
        <f>IF($A8="","",INDEX(Matriz!$P:$P,$A8)&amp;"")</f>
        <v/>
      </c>
    </row>
    <row r="9">
      <c r="A9" s="5" t="str">
        <f>IFERROR(MATCH(9-1,Matriz!$R:$R,0),"")</f>
        <v/>
      </c>
      <c r="B9" s="5" t="str">
        <f>IF($A9="","",INDEX(Matriz!$A:$A,$A9)&amp;"")</f>
        <v/>
      </c>
      <c r="C9" s="8" t="str">
        <f>IF($A9="","",INDEX(Matriz!$B:$B,$A9)&amp;"")</f>
        <v/>
      </c>
      <c r="D9" s="8" t="str">
        <f>IF($A9="","",INDEX(Matriz!$C:$C,$A9)&amp;"")</f>
        <v/>
      </c>
      <c r="E9" s="5" t="str">
        <f>IF($A9="","",INDEX(Matriz!$I:$I,$A9)&amp;"")</f>
        <v/>
      </c>
      <c r="F9" s="8" t="str">
        <f>IF($A9="","",INDEX(Matriz!$J:$J,$A9)&amp;"")</f>
        <v/>
      </c>
      <c r="G9" s="5" t="str">
        <f>IF($A9="","",INDEX(Matriz!$K:$K,$A9)&amp;"")</f>
        <v/>
      </c>
      <c r="H9" s="6" t="str">
        <f>IF($A9="","",IF(INDEX(Matriz!$L:$L,$A9)="","",INDEX(Matriz!$L:$L,$A9)))</f>
        <v/>
      </c>
      <c r="I9" s="5" t="str">
        <f>IF($A9="","",INDEX(Matriz!$P:$P,$A9)&amp;"")</f>
        <v/>
      </c>
    </row>
    <row r="10">
      <c r="A10" s="5" t="str">
        <f>IFERROR(MATCH(10-1,Matriz!$R:$R,0),"")</f>
        <v/>
      </c>
      <c r="B10" s="5" t="str">
        <f>IF($A10="","",INDEX(Matriz!$A:$A,$A10)&amp;"")</f>
        <v/>
      </c>
      <c r="C10" s="8" t="str">
        <f>IF($A10="","",INDEX(Matriz!$B:$B,$A10)&amp;"")</f>
        <v/>
      </c>
      <c r="D10" s="8" t="str">
        <f>IF($A10="","",INDEX(Matriz!$C:$C,$A10)&amp;"")</f>
        <v/>
      </c>
      <c r="E10" s="5" t="str">
        <f>IF($A10="","",INDEX(Matriz!$I:$I,$A10)&amp;"")</f>
        <v/>
      </c>
      <c r="F10" s="8" t="str">
        <f>IF($A10="","",INDEX(Matriz!$J:$J,$A10)&amp;"")</f>
        <v/>
      </c>
      <c r="G10" s="5" t="str">
        <f>IF($A10="","",INDEX(Matriz!$K:$K,$A10)&amp;"")</f>
        <v/>
      </c>
      <c r="H10" s="6" t="str">
        <f>IF($A10="","",IF(INDEX(Matriz!$L:$L,$A10)="","",INDEX(Matriz!$L:$L,$A10)))</f>
        <v/>
      </c>
      <c r="I10" s="5" t="str">
        <f>IF($A10="","",INDEX(Matriz!$P:$P,$A10)&amp;"")</f>
        <v/>
      </c>
    </row>
    <row r="11">
      <c r="A11" s="5" t="str">
        <f>IFERROR(MATCH(11-1,Matriz!$R:$R,0),"")</f>
        <v/>
      </c>
      <c r="B11" s="5" t="str">
        <f>IF($A11="","",INDEX(Matriz!$A:$A,$A11)&amp;"")</f>
        <v/>
      </c>
      <c r="C11" s="8" t="str">
        <f>IF($A11="","",INDEX(Matriz!$B:$B,$A11)&amp;"")</f>
        <v/>
      </c>
      <c r="D11" s="8" t="str">
        <f>IF($A11="","",INDEX(Matriz!$C:$C,$A11)&amp;"")</f>
        <v/>
      </c>
      <c r="E11" s="5" t="str">
        <f>IF($A11="","",INDEX(Matriz!$I:$I,$A11)&amp;"")</f>
        <v/>
      </c>
      <c r="F11" s="8" t="str">
        <f>IF($A11="","",INDEX(Matriz!$J:$J,$A11)&amp;"")</f>
        <v/>
      </c>
      <c r="G11" s="5" t="str">
        <f>IF($A11="","",INDEX(Matriz!$K:$K,$A11)&amp;"")</f>
        <v/>
      </c>
      <c r="H11" s="6" t="str">
        <f>IF($A11="","",IF(INDEX(Matriz!$L:$L,$A11)="","",INDEX(Matriz!$L:$L,$A11)))</f>
        <v/>
      </c>
      <c r="I11" s="5" t="str">
        <f>IF($A11="","",INDEX(Matriz!$P:$P,$A11)&amp;"")</f>
        <v/>
      </c>
    </row>
    <row r="12">
      <c r="A12" s="5" t="str">
        <f>IFERROR(MATCH(12-1,Matriz!$R:$R,0),"")</f>
        <v/>
      </c>
      <c r="B12" s="5" t="str">
        <f>IF($A12="","",INDEX(Matriz!$A:$A,$A12)&amp;"")</f>
        <v/>
      </c>
      <c r="C12" s="8" t="str">
        <f>IF($A12="","",INDEX(Matriz!$B:$B,$A12)&amp;"")</f>
        <v/>
      </c>
      <c r="D12" s="8" t="str">
        <f>IF($A12="","",INDEX(Matriz!$C:$C,$A12)&amp;"")</f>
        <v/>
      </c>
      <c r="E12" s="5" t="str">
        <f>IF($A12="","",INDEX(Matriz!$I:$I,$A12)&amp;"")</f>
        <v/>
      </c>
      <c r="F12" s="8" t="str">
        <f>IF($A12="","",INDEX(Matriz!$J:$J,$A12)&amp;"")</f>
        <v/>
      </c>
      <c r="G12" s="5" t="str">
        <f>IF($A12="","",INDEX(Matriz!$K:$K,$A12)&amp;"")</f>
        <v/>
      </c>
      <c r="H12" s="6" t="str">
        <f>IF($A12="","",IF(INDEX(Matriz!$L:$L,$A12)="","",INDEX(Matriz!$L:$L,$A12)))</f>
        <v/>
      </c>
      <c r="I12" s="5" t="str">
        <f>IF($A12="","",INDEX(Matriz!$P:$P,$A12)&amp;"")</f>
        <v/>
      </c>
    </row>
    <row r="13">
      <c r="A13" s="5" t="str">
        <f>IFERROR(MATCH(13-1,Matriz!$R:$R,0),"")</f>
        <v/>
      </c>
      <c r="B13" s="5" t="str">
        <f>IF($A13="","",INDEX(Matriz!$A:$A,$A13)&amp;"")</f>
        <v/>
      </c>
      <c r="C13" s="8" t="str">
        <f>IF($A13="","",INDEX(Matriz!$B:$B,$A13)&amp;"")</f>
        <v/>
      </c>
      <c r="D13" s="8" t="str">
        <f>IF($A13="","",INDEX(Matriz!$C:$C,$A13)&amp;"")</f>
        <v/>
      </c>
      <c r="E13" s="5" t="str">
        <f>IF($A13="","",INDEX(Matriz!$I:$I,$A13)&amp;"")</f>
        <v/>
      </c>
      <c r="F13" s="8" t="str">
        <f>IF($A13="","",INDEX(Matriz!$J:$J,$A13)&amp;"")</f>
        <v/>
      </c>
      <c r="G13" s="5" t="str">
        <f>IF($A13="","",INDEX(Matriz!$K:$K,$A13)&amp;"")</f>
        <v/>
      </c>
      <c r="H13" s="6" t="str">
        <f>IF($A13="","",IF(INDEX(Matriz!$L:$L,$A13)="","",INDEX(Matriz!$L:$L,$A13)))</f>
        <v/>
      </c>
      <c r="I13" s="5" t="str">
        <f>IF($A13="","",INDEX(Matriz!$P:$P,$A13)&amp;"")</f>
        <v/>
      </c>
    </row>
    <row r="14">
      <c r="A14" s="5" t="str">
        <f>IFERROR(MATCH(14-1,Matriz!$R:$R,0),"")</f>
        <v/>
      </c>
      <c r="B14" s="5" t="str">
        <f>IF($A14="","",INDEX(Matriz!$A:$A,$A14)&amp;"")</f>
        <v/>
      </c>
      <c r="C14" s="8" t="str">
        <f>IF($A14="","",INDEX(Matriz!$B:$B,$A14)&amp;"")</f>
        <v/>
      </c>
      <c r="D14" s="8" t="str">
        <f>IF($A14="","",INDEX(Matriz!$C:$C,$A14)&amp;"")</f>
        <v/>
      </c>
      <c r="E14" s="5" t="str">
        <f>IF($A14="","",INDEX(Matriz!$I:$I,$A14)&amp;"")</f>
        <v/>
      </c>
      <c r="F14" s="8" t="str">
        <f>IF($A14="","",INDEX(Matriz!$J:$J,$A14)&amp;"")</f>
        <v/>
      </c>
      <c r="G14" s="5" t="str">
        <f>IF($A14="","",INDEX(Matriz!$K:$K,$A14)&amp;"")</f>
        <v/>
      </c>
      <c r="H14" s="6" t="str">
        <f>IF($A14="","",IF(INDEX(Matriz!$L:$L,$A14)="","",INDEX(Matriz!$L:$L,$A14)))</f>
        <v/>
      </c>
      <c r="I14" s="5" t="str">
        <f>IF($A14="","",INDEX(Matriz!$P:$P,$A14)&amp;"")</f>
        <v/>
      </c>
    </row>
    <row r="15">
      <c r="A15" s="5" t="str">
        <f>IFERROR(MATCH(15-1,Matriz!$R:$R,0),"")</f>
        <v/>
      </c>
      <c r="B15" s="5" t="str">
        <f>IF($A15="","",INDEX(Matriz!$A:$A,$A15)&amp;"")</f>
        <v/>
      </c>
      <c r="C15" s="8" t="str">
        <f>IF($A15="","",INDEX(Matriz!$B:$B,$A15)&amp;"")</f>
        <v/>
      </c>
      <c r="D15" s="8" t="str">
        <f>IF($A15="","",INDEX(Matriz!$C:$C,$A15)&amp;"")</f>
        <v/>
      </c>
      <c r="E15" s="5" t="str">
        <f>IF($A15="","",INDEX(Matriz!$I:$I,$A15)&amp;"")</f>
        <v/>
      </c>
      <c r="F15" s="8" t="str">
        <f>IF($A15="","",INDEX(Matriz!$J:$J,$A15)&amp;"")</f>
        <v/>
      </c>
      <c r="G15" s="5" t="str">
        <f>IF($A15="","",INDEX(Matriz!$K:$K,$A15)&amp;"")</f>
        <v/>
      </c>
      <c r="H15" s="6" t="str">
        <f>IF($A15="","",IF(INDEX(Matriz!$L:$L,$A15)="","",INDEX(Matriz!$L:$L,$A15)))</f>
        <v/>
      </c>
      <c r="I15" s="5" t="str">
        <f>IF($A15="","",INDEX(Matriz!$P:$P,$A15)&amp;"")</f>
        <v/>
      </c>
    </row>
    <row r="16">
      <c r="A16" s="5" t="str">
        <f>IFERROR(MATCH(16-1,Matriz!$R:$R,0),"")</f>
        <v/>
      </c>
      <c r="B16" s="5" t="str">
        <f>IF($A16="","",INDEX(Matriz!$A:$A,$A16)&amp;"")</f>
        <v/>
      </c>
      <c r="C16" s="8" t="str">
        <f>IF($A16="","",INDEX(Matriz!$B:$B,$A16)&amp;"")</f>
        <v/>
      </c>
      <c r="D16" s="8" t="str">
        <f>IF($A16="","",INDEX(Matriz!$C:$C,$A16)&amp;"")</f>
        <v/>
      </c>
      <c r="E16" s="5" t="str">
        <f>IF($A16="","",INDEX(Matriz!$I:$I,$A16)&amp;"")</f>
        <v/>
      </c>
      <c r="F16" s="8" t="str">
        <f>IF($A16="","",INDEX(Matriz!$J:$J,$A16)&amp;"")</f>
        <v/>
      </c>
      <c r="G16" s="5" t="str">
        <f>IF($A16="","",INDEX(Matriz!$K:$K,$A16)&amp;"")</f>
        <v/>
      </c>
      <c r="H16" s="6" t="str">
        <f>IF($A16="","",IF(INDEX(Matriz!$L:$L,$A16)="","",INDEX(Matriz!$L:$L,$A16)))</f>
        <v/>
      </c>
      <c r="I16" s="5" t="str">
        <f>IF($A16="","",INDEX(Matriz!$P:$P,$A16)&amp;"")</f>
        <v/>
      </c>
    </row>
    <row r="17">
      <c r="A17" s="5" t="str">
        <f>IFERROR(MATCH(17-1,Matriz!$R:$R,0),"")</f>
        <v/>
      </c>
      <c r="B17" s="5" t="str">
        <f>IF($A17="","",INDEX(Matriz!$A:$A,$A17)&amp;"")</f>
        <v/>
      </c>
      <c r="C17" s="8" t="str">
        <f>IF($A17="","",INDEX(Matriz!$B:$B,$A17)&amp;"")</f>
        <v/>
      </c>
      <c r="D17" s="8" t="str">
        <f>IF($A17="","",INDEX(Matriz!$C:$C,$A17)&amp;"")</f>
        <v/>
      </c>
      <c r="E17" s="5" t="str">
        <f>IF($A17="","",INDEX(Matriz!$I:$I,$A17)&amp;"")</f>
        <v/>
      </c>
      <c r="F17" s="8" t="str">
        <f>IF($A17="","",INDEX(Matriz!$J:$J,$A17)&amp;"")</f>
        <v/>
      </c>
      <c r="G17" s="5" t="str">
        <f>IF($A17="","",INDEX(Matriz!$K:$K,$A17)&amp;"")</f>
        <v/>
      </c>
      <c r="H17" s="6" t="str">
        <f>IF($A17="","",IF(INDEX(Matriz!$L:$L,$A17)="","",INDEX(Matriz!$L:$L,$A17)))</f>
        <v/>
      </c>
      <c r="I17" s="5" t="str">
        <f>IF($A17="","",INDEX(Matriz!$P:$P,$A17)&amp;"")</f>
        <v/>
      </c>
    </row>
    <row r="18">
      <c r="A18" s="5" t="str">
        <f>IFERROR(MATCH(18-1,Matriz!$R:$R,0),"")</f>
        <v/>
      </c>
      <c r="B18" s="5" t="str">
        <f>IF($A18="","",INDEX(Matriz!$A:$A,$A18)&amp;"")</f>
        <v/>
      </c>
      <c r="C18" s="8" t="str">
        <f>IF($A18="","",INDEX(Matriz!$B:$B,$A18)&amp;"")</f>
        <v/>
      </c>
      <c r="D18" s="8" t="str">
        <f>IF($A18="","",INDEX(Matriz!$C:$C,$A18)&amp;"")</f>
        <v/>
      </c>
      <c r="E18" s="5" t="str">
        <f>IF($A18="","",INDEX(Matriz!$I:$I,$A18)&amp;"")</f>
        <v/>
      </c>
      <c r="F18" s="8" t="str">
        <f>IF($A18="","",INDEX(Matriz!$J:$J,$A18)&amp;"")</f>
        <v/>
      </c>
      <c r="G18" s="5" t="str">
        <f>IF($A18="","",INDEX(Matriz!$K:$K,$A18)&amp;"")</f>
        <v/>
      </c>
      <c r="H18" s="6" t="str">
        <f>IF($A18="","",IF(INDEX(Matriz!$L:$L,$A18)="","",INDEX(Matriz!$L:$L,$A18)))</f>
        <v/>
      </c>
      <c r="I18" s="5" t="str">
        <f>IF($A18="","",INDEX(Matriz!$P:$P,$A18)&amp;"")</f>
        <v/>
      </c>
    </row>
    <row r="19">
      <c r="A19" s="5" t="str">
        <f>IFERROR(MATCH(19-1,Matriz!$R:$R,0),"")</f>
        <v/>
      </c>
      <c r="B19" s="5" t="str">
        <f>IF($A19="","",INDEX(Matriz!$A:$A,$A19)&amp;"")</f>
        <v/>
      </c>
      <c r="C19" s="8" t="str">
        <f>IF($A19="","",INDEX(Matriz!$B:$B,$A19)&amp;"")</f>
        <v/>
      </c>
      <c r="D19" s="8" t="str">
        <f>IF($A19="","",INDEX(Matriz!$C:$C,$A19)&amp;"")</f>
        <v/>
      </c>
      <c r="E19" s="5" t="str">
        <f>IF($A19="","",INDEX(Matriz!$I:$I,$A19)&amp;"")</f>
        <v/>
      </c>
      <c r="F19" s="8" t="str">
        <f>IF($A19="","",INDEX(Matriz!$J:$J,$A19)&amp;"")</f>
        <v/>
      </c>
      <c r="G19" s="5" t="str">
        <f>IF($A19="","",INDEX(Matriz!$K:$K,$A19)&amp;"")</f>
        <v/>
      </c>
      <c r="H19" s="6" t="str">
        <f>IF($A19="","",IF(INDEX(Matriz!$L:$L,$A19)="","",INDEX(Matriz!$L:$L,$A19)))</f>
        <v/>
      </c>
      <c r="I19" s="5" t="str">
        <f>IF($A19="","",INDEX(Matriz!$P:$P,$A19)&amp;"")</f>
        <v/>
      </c>
    </row>
    <row r="20">
      <c r="A20" s="5" t="str">
        <f>IFERROR(MATCH(20-1,Matriz!$R:$R,0),"")</f>
        <v/>
      </c>
      <c r="B20" s="5" t="str">
        <f>IF($A20="","",INDEX(Matriz!$A:$A,$A20)&amp;"")</f>
        <v/>
      </c>
      <c r="C20" s="8" t="str">
        <f>IF($A20="","",INDEX(Matriz!$B:$B,$A20)&amp;"")</f>
        <v/>
      </c>
      <c r="D20" s="8" t="str">
        <f>IF($A20="","",INDEX(Matriz!$C:$C,$A20)&amp;"")</f>
        <v/>
      </c>
      <c r="E20" s="5" t="str">
        <f>IF($A20="","",INDEX(Matriz!$I:$I,$A20)&amp;"")</f>
        <v/>
      </c>
      <c r="F20" s="8" t="str">
        <f>IF($A20="","",INDEX(Matriz!$J:$J,$A20)&amp;"")</f>
        <v/>
      </c>
      <c r="G20" s="5" t="str">
        <f>IF($A20="","",INDEX(Matriz!$K:$K,$A20)&amp;"")</f>
        <v/>
      </c>
      <c r="H20" s="6" t="str">
        <f>IF($A20="","",IF(INDEX(Matriz!$L:$L,$A20)="","",INDEX(Matriz!$L:$L,$A20)))</f>
        <v/>
      </c>
      <c r="I20" s="5" t="str">
        <f>IF($A20="","",INDEX(Matriz!$P:$P,$A20)&amp;"")</f>
        <v/>
      </c>
    </row>
    <row r="21">
      <c r="A21" s="5" t="str">
        <f>IFERROR(MATCH(21-1,Matriz!$R:$R,0),"")</f>
        <v/>
      </c>
      <c r="B21" s="5" t="str">
        <f>IF($A21="","",INDEX(Matriz!$A:$A,$A21)&amp;"")</f>
        <v/>
      </c>
      <c r="C21" s="8" t="str">
        <f>IF($A21="","",INDEX(Matriz!$B:$B,$A21)&amp;"")</f>
        <v/>
      </c>
      <c r="D21" s="8" t="str">
        <f>IF($A21="","",INDEX(Matriz!$C:$C,$A21)&amp;"")</f>
        <v/>
      </c>
      <c r="E21" s="5" t="str">
        <f>IF($A21="","",INDEX(Matriz!$I:$I,$A21)&amp;"")</f>
        <v/>
      </c>
      <c r="F21" s="8" t="str">
        <f>IF($A21="","",INDEX(Matriz!$J:$J,$A21)&amp;"")</f>
        <v/>
      </c>
      <c r="G21" s="5" t="str">
        <f>IF($A21="","",INDEX(Matriz!$K:$K,$A21)&amp;"")</f>
        <v/>
      </c>
      <c r="H21" s="6" t="str">
        <f>IF($A21="","",IF(INDEX(Matriz!$L:$L,$A21)="","",INDEX(Matriz!$L:$L,$A21)))</f>
        <v/>
      </c>
      <c r="I21" s="5" t="str">
        <f>IF($A21="","",INDEX(Matriz!$P:$P,$A21)&amp;"")</f>
        <v/>
      </c>
    </row>
    <row r="22">
      <c r="A22" s="5" t="str">
        <f>IFERROR(MATCH(22-1,Matriz!$R:$R,0),"")</f>
        <v/>
      </c>
      <c r="B22" s="5" t="str">
        <f>IF($A22="","",INDEX(Matriz!$A:$A,$A22)&amp;"")</f>
        <v/>
      </c>
      <c r="C22" s="8" t="str">
        <f>IF($A22="","",INDEX(Matriz!$B:$B,$A22)&amp;"")</f>
        <v/>
      </c>
      <c r="D22" s="8" t="str">
        <f>IF($A22="","",INDEX(Matriz!$C:$C,$A22)&amp;"")</f>
        <v/>
      </c>
      <c r="E22" s="5" t="str">
        <f>IF($A22="","",INDEX(Matriz!$I:$I,$A22)&amp;"")</f>
        <v/>
      </c>
      <c r="F22" s="8" t="str">
        <f>IF($A22="","",INDEX(Matriz!$J:$J,$A22)&amp;"")</f>
        <v/>
      </c>
      <c r="G22" s="5" t="str">
        <f>IF($A22="","",INDEX(Matriz!$K:$K,$A22)&amp;"")</f>
        <v/>
      </c>
      <c r="H22" s="6" t="str">
        <f>IF($A22="","",IF(INDEX(Matriz!$L:$L,$A22)="","",INDEX(Matriz!$L:$L,$A22)))</f>
        <v/>
      </c>
      <c r="I22" s="5" t="str">
        <f>IF($A22="","",INDEX(Matriz!$P:$P,$A22)&amp;"")</f>
        <v/>
      </c>
    </row>
    <row r="23">
      <c r="A23" s="5" t="str">
        <f>IFERROR(MATCH(23-1,Matriz!$R:$R,0),"")</f>
        <v/>
      </c>
      <c r="B23" s="5" t="str">
        <f>IF($A23="","",INDEX(Matriz!$A:$A,$A23)&amp;"")</f>
        <v/>
      </c>
      <c r="C23" s="8" t="str">
        <f>IF($A23="","",INDEX(Matriz!$B:$B,$A23)&amp;"")</f>
        <v/>
      </c>
      <c r="D23" s="8" t="str">
        <f>IF($A23="","",INDEX(Matriz!$C:$C,$A23)&amp;"")</f>
        <v/>
      </c>
      <c r="E23" s="5" t="str">
        <f>IF($A23="","",INDEX(Matriz!$I:$I,$A23)&amp;"")</f>
        <v/>
      </c>
      <c r="F23" s="8" t="str">
        <f>IF($A23="","",INDEX(Matriz!$J:$J,$A23)&amp;"")</f>
        <v/>
      </c>
      <c r="G23" s="5" t="str">
        <f>IF($A23="","",INDEX(Matriz!$K:$K,$A23)&amp;"")</f>
        <v/>
      </c>
      <c r="H23" s="6" t="str">
        <f>IF($A23="","",IF(INDEX(Matriz!$L:$L,$A23)="","",INDEX(Matriz!$L:$L,$A23)))</f>
        <v/>
      </c>
      <c r="I23" s="5" t="str">
        <f>IF($A23="","",INDEX(Matriz!$P:$P,$A23)&amp;"")</f>
        <v/>
      </c>
    </row>
    <row r="24">
      <c r="A24" s="5" t="str">
        <f>IFERROR(MATCH(24-1,Matriz!$R:$R,0),"")</f>
        <v/>
      </c>
      <c r="B24" s="5" t="str">
        <f>IF($A24="","",INDEX(Matriz!$A:$A,$A24)&amp;"")</f>
        <v/>
      </c>
      <c r="C24" s="8" t="str">
        <f>IF($A24="","",INDEX(Matriz!$B:$B,$A24)&amp;"")</f>
        <v/>
      </c>
      <c r="D24" s="8" t="str">
        <f>IF($A24="","",INDEX(Matriz!$C:$C,$A24)&amp;"")</f>
        <v/>
      </c>
      <c r="E24" s="5" t="str">
        <f>IF($A24="","",INDEX(Matriz!$I:$I,$A24)&amp;"")</f>
        <v/>
      </c>
      <c r="F24" s="8" t="str">
        <f>IF($A24="","",INDEX(Matriz!$J:$J,$A24)&amp;"")</f>
        <v/>
      </c>
      <c r="G24" s="5" t="str">
        <f>IF($A24="","",INDEX(Matriz!$K:$K,$A24)&amp;"")</f>
        <v/>
      </c>
      <c r="H24" s="6" t="str">
        <f>IF($A24="","",IF(INDEX(Matriz!$L:$L,$A24)="","",INDEX(Matriz!$L:$L,$A24)))</f>
        <v/>
      </c>
      <c r="I24" s="5" t="str">
        <f>IF($A24="","",INDEX(Matriz!$P:$P,$A24)&amp;"")</f>
        <v/>
      </c>
    </row>
    <row r="25">
      <c r="A25" s="5" t="str">
        <f>IFERROR(MATCH(25-1,Matriz!$R:$R,0),"")</f>
        <v/>
      </c>
      <c r="B25" s="5" t="str">
        <f>IF($A25="","",INDEX(Matriz!$A:$A,$A25)&amp;"")</f>
        <v/>
      </c>
      <c r="C25" s="8" t="str">
        <f>IF($A25="","",INDEX(Matriz!$B:$B,$A25)&amp;"")</f>
        <v/>
      </c>
      <c r="D25" s="8" t="str">
        <f>IF($A25="","",INDEX(Matriz!$C:$C,$A25)&amp;"")</f>
        <v/>
      </c>
      <c r="E25" s="5" t="str">
        <f>IF($A25="","",INDEX(Matriz!$I:$I,$A25)&amp;"")</f>
        <v/>
      </c>
      <c r="F25" s="8" t="str">
        <f>IF($A25="","",INDEX(Matriz!$J:$J,$A25)&amp;"")</f>
        <v/>
      </c>
      <c r="G25" s="5" t="str">
        <f>IF($A25="","",INDEX(Matriz!$K:$K,$A25)&amp;"")</f>
        <v/>
      </c>
      <c r="H25" s="6" t="str">
        <f>IF($A25="","",IF(INDEX(Matriz!$L:$L,$A25)="","",INDEX(Matriz!$L:$L,$A25)))</f>
        <v/>
      </c>
      <c r="I25" s="5" t="str">
        <f>IF($A25="","",INDEX(Matriz!$P:$P,$A25)&amp;"")</f>
        <v/>
      </c>
    </row>
    <row r="26">
      <c r="A26" s="5" t="str">
        <f>IFERROR(MATCH(26-1,Matriz!$R:$R,0),"")</f>
        <v/>
      </c>
      <c r="B26" s="5" t="str">
        <f>IF($A26="","",INDEX(Matriz!$A:$A,$A26)&amp;"")</f>
        <v/>
      </c>
      <c r="C26" s="8" t="str">
        <f>IF($A26="","",INDEX(Matriz!$B:$B,$A26)&amp;"")</f>
        <v/>
      </c>
      <c r="D26" s="8" t="str">
        <f>IF($A26="","",INDEX(Matriz!$C:$C,$A26)&amp;"")</f>
        <v/>
      </c>
      <c r="E26" s="5" t="str">
        <f>IF($A26="","",INDEX(Matriz!$I:$I,$A26)&amp;"")</f>
        <v/>
      </c>
      <c r="F26" s="8" t="str">
        <f>IF($A26="","",INDEX(Matriz!$J:$J,$A26)&amp;"")</f>
        <v/>
      </c>
      <c r="G26" s="5" t="str">
        <f>IF($A26="","",INDEX(Matriz!$K:$K,$A26)&amp;"")</f>
        <v/>
      </c>
      <c r="H26" s="6" t="str">
        <f>IF($A26="","",IF(INDEX(Matriz!$L:$L,$A26)="","",INDEX(Matriz!$L:$L,$A26)))</f>
        <v/>
      </c>
      <c r="I26" s="5" t="str">
        <f>IF($A26="","",INDEX(Matriz!$P:$P,$A26)&amp;"")</f>
        <v/>
      </c>
    </row>
    <row r="27">
      <c r="A27" s="5" t="str">
        <f>IFERROR(MATCH(27-1,Matriz!$R:$R,0),"")</f>
        <v/>
      </c>
      <c r="B27" s="5" t="str">
        <f>IF($A27="","",INDEX(Matriz!$A:$A,$A27)&amp;"")</f>
        <v/>
      </c>
      <c r="C27" s="8" t="str">
        <f>IF($A27="","",INDEX(Matriz!$B:$B,$A27)&amp;"")</f>
        <v/>
      </c>
      <c r="D27" s="8" t="str">
        <f>IF($A27="","",INDEX(Matriz!$C:$C,$A27)&amp;"")</f>
        <v/>
      </c>
      <c r="E27" s="5" t="str">
        <f>IF($A27="","",INDEX(Matriz!$I:$I,$A27)&amp;"")</f>
        <v/>
      </c>
      <c r="F27" s="8" t="str">
        <f>IF($A27="","",INDEX(Matriz!$J:$J,$A27)&amp;"")</f>
        <v/>
      </c>
      <c r="G27" s="5" t="str">
        <f>IF($A27="","",INDEX(Matriz!$K:$K,$A27)&amp;"")</f>
        <v/>
      </c>
      <c r="H27" s="6" t="str">
        <f>IF($A27="","",IF(INDEX(Matriz!$L:$L,$A27)="","",INDEX(Matriz!$L:$L,$A27)))</f>
        <v/>
      </c>
      <c r="I27" s="5" t="str">
        <f>IF($A27="","",INDEX(Matriz!$P:$P,$A27)&amp;"")</f>
        <v/>
      </c>
    </row>
    <row r="28">
      <c r="A28" s="5" t="str">
        <f>IFERROR(MATCH(28-1,Matriz!$R:$R,0),"")</f>
        <v/>
      </c>
      <c r="B28" s="5" t="str">
        <f>IF($A28="","",INDEX(Matriz!$A:$A,$A28)&amp;"")</f>
        <v/>
      </c>
      <c r="C28" s="8" t="str">
        <f>IF($A28="","",INDEX(Matriz!$B:$B,$A28)&amp;"")</f>
        <v/>
      </c>
      <c r="D28" s="8" t="str">
        <f>IF($A28="","",INDEX(Matriz!$C:$C,$A28)&amp;"")</f>
        <v/>
      </c>
      <c r="E28" s="5" t="str">
        <f>IF($A28="","",INDEX(Matriz!$I:$I,$A28)&amp;"")</f>
        <v/>
      </c>
      <c r="F28" s="8" t="str">
        <f>IF($A28="","",INDEX(Matriz!$J:$J,$A28)&amp;"")</f>
        <v/>
      </c>
      <c r="G28" s="5" t="str">
        <f>IF($A28="","",INDEX(Matriz!$K:$K,$A28)&amp;"")</f>
        <v/>
      </c>
      <c r="H28" s="6" t="str">
        <f>IF($A28="","",IF(INDEX(Matriz!$L:$L,$A28)="","",INDEX(Matriz!$L:$L,$A28)))</f>
        <v/>
      </c>
      <c r="I28" s="5" t="str">
        <f>IF($A28="","",INDEX(Matriz!$P:$P,$A28)&amp;"")</f>
        <v/>
      </c>
    </row>
    <row r="29">
      <c r="A29" s="5" t="str">
        <f>IFERROR(MATCH(29-1,Matriz!$R:$R,0),"")</f>
        <v/>
      </c>
      <c r="B29" s="5" t="str">
        <f>IF($A29="","",INDEX(Matriz!$A:$A,$A29)&amp;"")</f>
        <v/>
      </c>
      <c r="C29" s="8" t="str">
        <f>IF($A29="","",INDEX(Matriz!$B:$B,$A29)&amp;"")</f>
        <v/>
      </c>
      <c r="D29" s="8" t="str">
        <f>IF($A29="","",INDEX(Matriz!$C:$C,$A29)&amp;"")</f>
        <v/>
      </c>
      <c r="E29" s="5" t="str">
        <f>IF($A29="","",INDEX(Matriz!$I:$I,$A29)&amp;"")</f>
        <v/>
      </c>
      <c r="F29" s="8" t="str">
        <f>IF($A29="","",INDEX(Matriz!$J:$J,$A29)&amp;"")</f>
        <v/>
      </c>
      <c r="G29" s="5" t="str">
        <f>IF($A29="","",INDEX(Matriz!$K:$K,$A29)&amp;"")</f>
        <v/>
      </c>
      <c r="H29" s="6" t="str">
        <f>IF($A29="","",IF(INDEX(Matriz!$L:$L,$A29)="","",INDEX(Matriz!$L:$L,$A29)))</f>
        <v/>
      </c>
      <c r="I29" s="5" t="str">
        <f>IF($A29="","",INDEX(Matriz!$P:$P,$A29)&amp;"")</f>
        <v/>
      </c>
    </row>
    <row r="30">
      <c r="A30" s="5" t="str">
        <f>IFERROR(MATCH(30-1,Matriz!$R:$R,0),"")</f>
        <v/>
      </c>
      <c r="B30" s="5" t="str">
        <f>IF($A30="","",INDEX(Matriz!$A:$A,$A30)&amp;"")</f>
        <v/>
      </c>
      <c r="C30" s="8" t="str">
        <f>IF($A30="","",INDEX(Matriz!$B:$B,$A30)&amp;"")</f>
        <v/>
      </c>
      <c r="D30" s="8" t="str">
        <f>IF($A30="","",INDEX(Matriz!$C:$C,$A30)&amp;"")</f>
        <v/>
      </c>
      <c r="E30" s="5" t="str">
        <f>IF($A30="","",INDEX(Matriz!$I:$I,$A30)&amp;"")</f>
        <v/>
      </c>
      <c r="F30" s="8" t="str">
        <f>IF($A30="","",INDEX(Matriz!$J:$J,$A30)&amp;"")</f>
        <v/>
      </c>
      <c r="G30" s="5" t="str">
        <f>IF($A30="","",INDEX(Matriz!$K:$K,$A30)&amp;"")</f>
        <v/>
      </c>
      <c r="H30" s="6" t="str">
        <f>IF($A30="","",IF(INDEX(Matriz!$L:$L,$A30)="","",INDEX(Matriz!$L:$L,$A30)))</f>
        <v/>
      </c>
      <c r="I30" s="5" t="str">
        <f>IF($A30="","",INDEX(Matriz!$P:$P,$A30)&amp;"")</f>
        <v/>
      </c>
    </row>
    <row r="31">
      <c r="A31" s="5" t="str">
        <f>IFERROR(MATCH(31-1,Matriz!$R:$R,0),"")</f>
        <v/>
      </c>
      <c r="B31" s="5" t="str">
        <f>IF($A31="","",INDEX(Matriz!$A:$A,$A31)&amp;"")</f>
        <v/>
      </c>
      <c r="C31" s="8" t="str">
        <f>IF($A31="","",INDEX(Matriz!$B:$B,$A31)&amp;"")</f>
        <v/>
      </c>
      <c r="D31" s="8" t="str">
        <f>IF($A31="","",INDEX(Matriz!$C:$C,$A31)&amp;"")</f>
        <v/>
      </c>
      <c r="E31" s="5" t="str">
        <f>IF($A31="","",INDEX(Matriz!$I:$I,$A31)&amp;"")</f>
        <v/>
      </c>
      <c r="F31" s="8" t="str">
        <f>IF($A31="","",INDEX(Matriz!$J:$J,$A31)&amp;"")</f>
        <v/>
      </c>
      <c r="G31" s="5" t="str">
        <f>IF($A31="","",INDEX(Matriz!$K:$K,$A31)&amp;"")</f>
        <v/>
      </c>
      <c r="H31" s="6" t="str">
        <f>IF($A31="","",IF(INDEX(Matriz!$L:$L,$A31)="","",INDEX(Matriz!$L:$L,$A31)))</f>
        <v/>
      </c>
      <c r="I31" s="5" t="str">
        <f>IF($A31="","",INDEX(Matriz!$P:$P,$A31)&amp;"")</f>
        <v/>
      </c>
    </row>
    <row r="32">
      <c r="A32" s="5" t="str">
        <f>IFERROR(MATCH(32-1,Matriz!$R:$R,0),"")</f>
        <v/>
      </c>
      <c r="B32" s="5" t="str">
        <f>IF($A32="","",INDEX(Matriz!$A:$A,$A32)&amp;"")</f>
        <v/>
      </c>
      <c r="C32" s="8" t="str">
        <f>IF($A32="","",INDEX(Matriz!$B:$B,$A32)&amp;"")</f>
        <v/>
      </c>
      <c r="D32" s="8" t="str">
        <f>IF($A32="","",INDEX(Matriz!$C:$C,$A32)&amp;"")</f>
        <v/>
      </c>
      <c r="E32" s="5" t="str">
        <f>IF($A32="","",INDEX(Matriz!$I:$I,$A32)&amp;"")</f>
        <v/>
      </c>
      <c r="F32" s="8" t="str">
        <f>IF($A32="","",INDEX(Matriz!$J:$J,$A32)&amp;"")</f>
        <v/>
      </c>
      <c r="G32" s="5" t="str">
        <f>IF($A32="","",INDEX(Matriz!$K:$K,$A32)&amp;"")</f>
        <v/>
      </c>
      <c r="H32" s="6" t="str">
        <f>IF($A32="","",IF(INDEX(Matriz!$L:$L,$A32)="","",INDEX(Matriz!$L:$L,$A32)))</f>
        <v/>
      </c>
      <c r="I32" s="5" t="str">
        <f>IF($A32="","",INDEX(Matriz!$P:$P,$A32)&amp;"")</f>
        <v/>
      </c>
    </row>
    <row r="33">
      <c r="A33" s="5" t="str">
        <f>IFERROR(MATCH(33-1,Matriz!$R:$R,0),"")</f>
        <v/>
      </c>
      <c r="B33" s="5" t="str">
        <f>IF($A33="","",INDEX(Matriz!$A:$A,$A33)&amp;"")</f>
        <v/>
      </c>
      <c r="C33" s="8" t="str">
        <f>IF($A33="","",INDEX(Matriz!$B:$B,$A33)&amp;"")</f>
        <v/>
      </c>
      <c r="D33" s="8" t="str">
        <f>IF($A33="","",INDEX(Matriz!$C:$C,$A33)&amp;"")</f>
        <v/>
      </c>
      <c r="E33" s="5" t="str">
        <f>IF($A33="","",INDEX(Matriz!$I:$I,$A33)&amp;"")</f>
        <v/>
      </c>
      <c r="F33" s="8" t="str">
        <f>IF($A33="","",INDEX(Matriz!$J:$J,$A33)&amp;"")</f>
        <v/>
      </c>
      <c r="G33" s="5" t="str">
        <f>IF($A33="","",INDEX(Matriz!$K:$K,$A33)&amp;"")</f>
        <v/>
      </c>
      <c r="H33" s="6" t="str">
        <f>IF($A33="","",IF(INDEX(Matriz!$L:$L,$A33)="","",INDEX(Matriz!$L:$L,$A33)))</f>
        <v/>
      </c>
      <c r="I33" s="5" t="str">
        <f>IF($A33="","",INDEX(Matriz!$P:$P,$A33)&amp;"")</f>
        <v/>
      </c>
    </row>
    <row r="34">
      <c r="A34" s="5" t="str">
        <f>IFERROR(MATCH(34-1,Matriz!$R:$R,0),"")</f>
        <v/>
      </c>
      <c r="B34" s="5" t="str">
        <f>IF($A34="","",INDEX(Matriz!$A:$A,$A34)&amp;"")</f>
        <v/>
      </c>
      <c r="C34" s="8" t="str">
        <f>IF($A34="","",INDEX(Matriz!$B:$B,$A34)&amp;"")</f>
        <v/>
      </c>
      <c r="D34" s="8" t="str">
        <f>IF($A34="","",INDEX(Matriz!$C:$C,$A34)&amp;"")</f>
        <v/>
      </c>
      <c r="E34" s="5" t="str">
        <f>IF($A34="","",INDEX(Matriz!$I:$I,$A34)&amp;"")</f>
        <v/>
      </c>
      <c r="F34" s="8" t="str">
        <f>IF($A34="","",INDEX(Matriz!$J:$J,$A34)&amp;"")</f>
        <v/>
      </c>
      <c r="G34" s="5" t="str">
        <f>IF($A34="","",INDEX(Matriz!$K:$K,$A34)&amp;"")</f>
        <v/>
      </c>
      <c r="H34" s="6" t="str">
        <f>IF($A34="","",IF(INDEX(Matriz!$L:$L,$A34)="","",INDEX(Matriz!$L:$L,$A34)))</f>
        <v/>
      </c>
      <c r="I34" s="5" t="str">
        <f>IF($A34="","",INDEX(Matriz!$P:$P,$A34)&amp;"")</f>
        <v/>
      </c>
    </row>
    <row r="35">
      <c r="A35" s="5" t="str">
        <f>IFERROR(MATCH(35-1,Matriz!$R:$R,0),"")</f>
        <v/>
      </c>
      <c r="B35" s="5" t="str">
        <f>IF($A35="","",INDEX(Matriz!$A:$A,$A35)&amp;"")</f>
        <v/>
      </c>
      <c r="C35" s="8" t="str">
        <f>IF($A35="","",INDEX(Matriz!$B:$B,$A35)&amp;"")</f>
        <v/>
      </c>
      <c r="D35" s="8" t="str">
        <f>IF($A35="","",INDEX(Matriz!$C:$C,$A35)&amp;"")</f>
        <v/>
      </c>
      <c r="E35" s="5" t="str">
        <f>IF($A35="","",INDEX(Matriz!$I:$I,$A35)&amp;"")</f>
        <v/>
      </c>
      <c r="F35" s="8" t="str">
        <f>IF($A35="","",INDEX(Matriz!$J:$J,$A35)&amp;"")</f>
        <v/>
      </c>
      <c r="G35" s="5" t="str">
        <f>IF($A35="","",INDEX(Matriz!$K:$K,$A35)&amp;"")</f>
        <v/>
      </c>
      <c r="H35" s="6" t="str">
        <f>IF($A35="","",IF(INDEX(Matriz!$L:$L,$A35)="","",INDEX(Matriz!$L:$L,$A35)))</f>
        <v/>
      </c>
      <c r="I35" s="5" t="str">
        <f>IF($A35="","",INDEX(Matriz!$P:$P,$A35)&amp;"")</f>
        <v/>
      </c>
    </row>
    <row r="36">
      <c r="A36" s="5" t="str">
        <f>IFERROR(MATCH(36-1,Matriz!$R:$R,0),"")</f>
        <v/>
      </c>
      <c r="B36" s="5" t="str">
        <f>IF($A36="","",INDEX(Matriz!$A:$A,$A36)&amp;"")</f>
        <v/>
      </c>
      <c r="C36" s="8" t="str">
        <f>IF($A36="","",INDEX(Matriz!$B:$B,$A36)&amp;"")</f>
        <v/>
      </c>
      <c r="D36" s="8" t="str">
        <f>IF($A36="","",INDEX(Matriz!$C:$C,$A36)&amp;"")</f>
        <v/>
      </c>
      <c r="E36" s="5" t="str">
        <f>IF($A36="","",INDEX(Matriz!$I:$I,$A36)&amp;"")</f>
        <v/>
      </c>
      <c r="F36" s="8" t="str">
        <f>IF($A36="","",INDEX(Matriz!$J:$J,$A36)&amp;"")</f>
        <v/>
      </c>
      <c r="G36" s="5" t="str">
        <f>IF($A36="","",INDEX(Matriz!$K:$K,$A36)&amp;"")</f>
        <v/>
      </c>
      <c r="H36" s="6" t="str">
        <f>IF($A36="","",IF(INDEX(Matriz!$L:$L,$A36)="","",INDEX(Matriz!$L:$L,$A36)))</f>
        <v/>
      </c>
      <c r="I36" s="5" t="str">
        <f>IF($A36="","",INDEX(Matriz!$P:$P,$A36)&amp;"")</f>
        <v/>
      </c>
    </row>
    <row r="37">
      <c r="A37" s="5" t="str">
        <f>IFERROR(MATCH(37-1,Matriz!$R:$R,0),"")</f>
        <v/>
      </c>
      <c r="B37" s="5" t="str">
        <f>IF($A37="","",INDEX(Matriz!$A:$A,$A37)&amp;"")</f>
        <v/>
      </c>
      <c r="C37" s="8" t="str">
        <f>IF($A37="","",INDEX(Matriz!$B:$B,$A37)&amp;"")</f>
        <v/>
      </c>
      <c r="D37" s="8" t="str">
        <f>IF($A37="","",INDEX(Matriz!$C:$C,$A37)&amp;"")</f>
        <v/>
      </c>
      <c r="E37" s="5" t="str">
        <f>IF($A37="","",INDEX(Matriz!$I:$I,$A37)&amp;"")</f>
        <v/>
      </c>
      <c r="F37" s="8" t="str">
        <f>IF($A37="","",INDEX(Matriz!$J:$J,$A37)&amp;"")</f>
        <v/>
      </c>
      <c r="G37" s="5" t="str">
        <f>IF($A37="","",INDEX(Matriz!$K:$K,$A37)&amp;"")</f>
        <v/>
      </c>
      <c r="H37" s="6" t="str">
        <f>IF($A37="","",IF(INDEX(Matriz!$L:$L,$A37)="","",INDEX(Matriz!$L:$L,$A37)))</f>
        <v/>
      </c>
      <c r="I37" s="5" t="str">
        <f>IF($A37="","",INDEX(Matriz!$P:$P,$A37)&amp;"")</f>
        <v/>
      </c>
    </row>
    <row r="38">
      <c r="A38" s="5" t="str">
        <f>IFERROR(MATCH(38-1,Matriz!$R:$R,0),"")</f>
        <v/>
      </c>
      <c r="B38" s="5" t="str">
        <f>IF($A38="","",INDEX(Matriz!$A:$A,$A38)&amp;"")</f>
        <v/>
      </c>
      <c r="C38" s="8" t="str">
        <f>IF($A38="","",INDEX(Matriz!$B:$B,$A38)&amp;"")</f>
        <v/>
      </c>
      <c r="D38" s="8" t="str">
        <f>IF($A38="","",INDEX(Matriz!$C:$C,$A38)&amp;"")</f>
        <v/>
      </c>
      <c r="E38" s="5" t="str">
        <f>IF($A38="","",INDEX(Matriz!$I:$I,$A38)&amp;"")</f>
        <v/>
      </c>
      <c r="F38" s="8" t="str">
        <f>IF($A38="","",INDEX(Matriz!$J:$J,$A38)&amp;"")</f>
        <v/>
      </c>
      <c r="G38" s="5" t="str">
        <f>IF($A38="","",INDEX(Matriz!$K:$K,$A38)&amp;"")</f>
        <v/>
      </c>
      <c r="H38" s="6" t="str">
        <f>IF($A38="","",IF(INDEX(Matriz!$L:$L,$A38)="","",INDEX(Matriz!$L:$L,$A38)))</f>
        <v/>
      </c>
      <c r="I38" s="5" t="str">
        <f>IF($A38="","",INDEX(Matriz!$P:$P,$A38)&amp;"")</f>
        <v/>
      </c>
    </row>
    <row r="39">
      <c r="A39" s="5" t="str">
        <f>IFERROR(MATCH(39-1,Matriz!$R:$R,0),"")</f>
        <v/>
      </c>
      <c r="B39" s="5" t="str">
        <f>IF($A39="","",INDEX(Matriz!$A:$A,$A39)&amp;"")</f>
        <v/>
      </c>
      <c r="C39" s="8" t="str">
        <f>IF($A39="","",INDEX(Matriz!$B:$B,$A39)&amp;"")</f>
        <v/>
      </c>
      <c r="D39" s="8" t="str">
        <f>IF($A39="","",INDEX(Matriz!$C:$C,$A39)&amp;"")</f>
        <v/>
      </c>
      <c r="E39" s="5" t="str">
        <f>IF($A39="","",INDEX(Matriz!$I:$I,$A39)&amp;"")</f>
        <v/>
      </c>
      <c r="F39" s="8" t="str">
        <f>IF($A39="","",INDEX(Matriz!$J:$J,$A39)&amp;"")</f>
        <v/>
      </c>
      <c r="G39" s="5" t="str">
        <f>IF($A39="","",INDEX(Matriz!$K:$K,$A39)&amp;"")</f>
        <v/>
      </c>
      <c r="H39" s="6" t="str">
        <f>IF($A39="","",IF(INDEX(Matriz!$L:$L,$A39)="","",INDEX(Matriz!$L:$L,$A39)))</f>
        <v/>
      </c>
      <c r="I39" s="5" t="str">
        <f>IF($A39="","",INDEX(Matriz!$P:$P,$A39)&amp;"")</f>
        <v/>
      </c>
    </row>
    <row r="40">
      <c r="A40" s="5" t="str">
        <f>IFERROR(MATCH(40-1,Matriz!$R:$R,0),"")</f>
        <v/>
      </c>
      <c r="B40" s="5" t="str">
        <f>IF($A40="","",INDEX(Matriz!$A:$A,$A40)&amp;"")</f>
        <v/>
      </c>
      <c r="C40" s="8" t="str">
        <f>IF($A40="","",INDEX(Matriz!$B:$B,$A40)&amp;"")</f>
        <v/>
      </c>
      <c r="D40" s="8" t="str">
        <f>IF($A40="","",INDEX(Matriz!$C:$C,$A40)&amp;"")</f>
        <v/>
      </c>
      <c r="E40" s="5" t="str">
        <f>IF($A40="","",INDEX(Matriz!$I:$I,$A40)&amp;"")</f>
        <v/>
      </c>
      <c r="F40" s="8" t="str">
        <f>IF($A40="","",INDEX(Matriz!$J:$J,$A40)&amp;"")</f>
        <v/>
      </c>
      <c r="G40" s="5" t="str">
        <f>IF($A40="","",INDEX(Matriz!$K:$K,$A40)&amp;"")</f>
        <v/>
      </c>
      <c r="H40" s="6" t="str">
        <f>IF($A40="","",IF(INDEX(Matriz!$L:$L,$A40)="","",INDEX(Matriz!$L:$L,$A40)))</f>
        <v/>
      </c>
      <c r="I40" s="5" t="str">
        <f>IF($A40="","",INDEX(Matriz!$P:$P,$A40)&amp;"")</f>
        <v/>
      </c>
    </row>
    <row r="41">
      <c r="A41" s="5" t="str">
        <f>IFERROR(MATCH(41-1,Matriz!$R:$R,0),"")</f>
        <v/>
      </c>
      <c r="B41" s="5" t="str">
        <f>IF($A41="","",INDEX(Matriz!$A:$A,$A41)&amp;"")</f>
        <v/>
      </c>
      <c r="C41" s="8" t="str">
        <f>IF($A41="","",INDEX(Matriz!$B:$B,$A41)&amp;"")</f>
        <v/>
      </c>
      <c r="D41" s="8" t="str">
        <f>IF($A41="","",INDEX(Matriz!$C:$C,$A41)&amp;"")</f>
        <v/>
      </c>
      <c r="E41" s="5" t="str">
        <f>IF($A41="","",INDEX(Matriz!$I:$I,$A41)&amp;"")</f>
        <v/>
      </c>
      <c r="F41" s="8" t="str">
        <f>IF($A41="","",INDEX(Matriz!$J:$J,$A41)&amp;"")</f>
        <v/>
      </c>
      <c r="G41" s="5" t="str">
        <f>IF($A41="","",INDEX(Matriz!$K:$K,$A41)&amp;"")</f>
        <v/>
      </c>
      <c r="H41" s="6" t="str">
        <f>IF($A41="","",IF(INDEX(Matriz!$L:$L,$A41)="","",INDEX(Matriz!$L:$L,$A41)))</f>
        <v/>
      </c>
      <c r="I41" s="5" t="str">
        <f>IF($A41="","",INDEX(Matriz!$P:$P,$A41)&amp;"")</f>
        <v/>
      </c>
    </row>
    <row r="42">
      <c r="A42" s="5" t="str">
        <f>IFERROR(MATCH(42-1,Matriz!$R:$R,0),"")</f>
        <v/>
      </c>
      <c r="B42" s="5" t="str">
        <f>IF($A42="","",INDEX(Matriz!$A:$A,$A42)&amp;"")</f>
        <v/>
      </c>
      <c r="C42" s="8" t="str">
        <f>IF($A42="","",INDEX(Matriz!$B:$B,$A42)&amp;"")</f>
        <v/>
      </c>
      <c r="D42" s="8" t="str">
        <f>IF($A42="","",INDEX(Matriz!$C:$C,$A42)&amp;"")</f>
        <v/>
      </c>
      <c r="E42" s="5" t="str">
        <f>IF($A42="","",INDEX(Matriz!$I:$I,$A42)&amp;"")</f>
        <v/>
      </c>
      <c r="F42" s="8" t="str">
        <f>IF($A42="","",INDEX(Matriz!$J:$J,$A42)&amp;"")</f>
        <v/>
      </c>
      <c r="G42" s="5" t="str">
        <f>IF($A42="","",INDEX(Matriz!$K:$K,$A42)&amp;"")</f>
        <v/>
      </c>
      <c r="H42" s="6" t="str">
        <f>IF($A42="","",IF(INDEX(Matriz!$L:$L,$A42)="","",INDEX(Matriz!$L:$L,$A42)))</f>
        <v/>
      </c>
      <c r="I42" s="5" t="str">
        <f>IF($A42="","",INDEX(Matriz!$P:$P,$A42)&amp;"")</f>
        <v/>
      </c>
    </row>
    <row r="43">
      <c r="A43" s="5" t="str">
        <f>IFERROR(MATCH(43-1,Matriz!$R:$R,0),"")</f>
        <v/>
      </c>
      <c r="B43" s="5" t="str">
        <f>IF($A43="","",INDEX(Matriz!$A:$A,$A43)&amp;"")</f>
        <v/>
      </c>
      <c r="C43" s="8" t="str">
        <f>IF($A43="","",INDEX(Matriz!$B:$B,$A43)&amp;"")</f>
        <v/>
      </c>
      <c r="D43" s="8" t="str">
        <f>IF($A43="","",INDEX(Matriz!$C:$C,$A43)&amp;"")</f>
        <v/>
      </c>
      <c r="E43" s="5" t="str">
        <f>IF($A43="","",INDEX(Matriz!$I:$I,$A43)&amp;"")</f>
        <v/>
      </c>
      <c r="F43" s="8" t="str">
        <f>IF($A43="","",INDEX(Matriz!$J:$J,$A43)&amp;"")</f>
        <v/>
      </c>
      <c r="G43" s="5" t="str">
        <f>IF($A43="","",INDEX(Matriz!$K:$K,$A43)&amp;"")</f>
        <v/>
      </c>
      <c r="H43" s="6" t="str">
        <f>IF($A43="","",IF(INDEX(Matriz!$L:$L,$A43)="","",INDEX(Matriz!$L:$L,$A43)))</f>
        <v/>
      </c>
      <c r="I43" s="5" t="str">
        <f>IF($A43="","",INDEX(Matriz!$P:$P,$A43)&amp;"")</f>
        <v/>
      </c>
    </row>
    <row r="44">
      <c r="A44" s="5" t="str">
        <f>IFERROR(MATCH(44-1,Matriz!$R:$R,0),"")</f>
        <v/>
      </c>
      <c r="B44" s="5" t="str">
        <f>IF($A44="","",INDEX(Matriz!$A:$A,$A44)&amp;"")</f>
        <v/>
      </c>
      <c r="C44" s="8" t="str">
        <f>IF($A44="","",INDEX(Matriz!$B:$B,$A44)&amp;"")</f>
        <v/>
      </c>
      <c r="D44" s="8" t="str">
        <f>IF($A44="","",INDEX(Matriz!$C:$C,$A44)&amp;"")</f>
        <v/>
      </c>
      <c r="E44" s="5" t="str">
        <f>IF($A44="","",INDEX(Matriz!$I:$I,$A44)&amp;"")</f>
        <v/>
      </c>
      <c r="F44" s="8" t="str">
        <f>IF($A44="","",INDEX(Matriz!$J:$J,$A44)&amp;"")</f>
        <v/>
      </c>
      <c r="G44" s="5" t="str">
        <f>IF($A44="","",INDEX(Matriz!$K:$K,$A44)&amp;"")</f>
        <v/>
      </c>
      <c r="H44" s="6" t="str">
        <f>IF($A44="","",IF(INDEX(Matriz!$L:$L,$A44)="","",INDEX(Matriz!$L:$L,$A44)))</f>
        <v/>
      </c>
      <c r="I44" s="5" t="str">
        <f>IF($A44="","",INDEX(Matriz!$P:$P,$A44)&amp;"")</f>
        <v/>
      </c>
    </row>
    <row r="45">
      <c r="A45" s="5" t="str">
        <f>IFERROR(MATCH(45-1,Matriz!$R:$R,0),"")</f>
        <v/>
      </c>
      <c r="B45" s="5" t="str">
        <f>IF($A45="","",INDEX(Matriz!$A:$A,$A45)&amp;"")</f>
        <v/>
      </c>
      <c r="C45" s="8" t="str">
        <f>IF($A45="","",INDEX(Matriz!$B:$B,$A45)&amp;"")</f>
        <v/>
      </c>
      <c r="D45" s="8" t="str">
        <f>IF($A45="","",INDEX(Matriz!$C:$C,$A45)&amp;"")</f>
        <v/>
      </c>
      <c r="E45" s="5" t="str">
        <f>IF($A45="","",INDEX(Matriz!$I:$I,$A45)&amp;"")</f>
        <v/>
      </c>
      <c r="F45" s="8" t="str">
        <f>IF($A45="","",INDEX(Matriz!$J:$J,$A45)&amp;"")</f>
        <v/>
      </c>
      <c r="G45" s="5" t="str">
        <f>IF($A45="","",INDEX(Matriz!$K:$K,$A45)&amp;"")</f>
        <v/>
      </c>
      <c r="H45" s="6" t="str">
        <f>IF($A45="","",IF(INDEX(Matriz!$L:$L,$A45)="","",INDEX(Matriz!$L:$L,$A45)))</f>
        <v/>
      </c>
      <c r="I45" s="5" t="str">
        <f>IF($A45="","",INDEX(Matriz!$P:$P,$A45)&amp;"")</f>
        <v/>
      </c>
    </row>
    <row r="46">
      <c r="A46" s="5" t="str">
        <f>IFERROR(MATCH(46-1,Matriz!$R:$R,0),"")</f>
        <v/>
      </c>
      <c r="B46" s="5" t="str">
        <f>IF($A46="","",INDEX(Matriz!$A:$A,$A46)&amp;"")</f>
        <v/>
      </c>
      <c r="C46" s="8" t="str">
        <f>IF($A46="","",INDEX(Matriz!$B:$B,$A46)&amp;"")</f>
        <v/>
      </c>
      <c r="D46" s="8" t="str">
        <f>IF($A46="","",INDEX(Matriz!$C:$C,$A46)&amp;"")</f>
        <v/>
      </c>
      <c r="E46" s="5" t="str">
        <f>IF($A46="","",INDEX(Matriz!$I:$I,$A46)&amp;"")</f>
        <v/>
      </c>
      <c r="F46" s="8" t="str">
        <f>IF($A46="","",INDEX(Matriz!$J:$J,$A46)&amp;"")</f>
        <v/>
      </c>
      <c r="G46" s="5" t="str">
        <f>IF($A46="","",INDEX(Matriz!$K:$K,$A46)&amp;"")</f>
        <v/>
      </c>
      <c r="H46" s="6" t="str">
        <f>IF($A46="","",IF(INDEX(Matriz!$L:$L,$A46)="","",INDEX(Matriz!$L:$L,$A46)))</f>
        <v/>
      </c>
      <c r="I46" s="5" t="str">
        <f>IF($A46="","",INDEX(Matriz!$P:$P,$A46)&amp;"")</f>
        <v/>
      </c>
    </row>
    <row r="47">
      <c r="A47" s="5" t="str">
        <f>IFERROR(MATCH(47-1,Matriz!$R:$R,0),"")</f>
        <v/>
      </c>
      <c r="B47" s="5" t="str">
        <f>IF($A47="","",INDEX(Matriz!$A:$A,$A47)&amp;"")</f>
        <v/>
      </c>
      <c r="C47" s="8" t="str">
        <f>IF($A47="","",INDEX(Matriz!$B:$B,$A47)&amp;"")</f>
        <v/>
      </c>
      <c r="D47" s="8" t="str">
        <f>IF($A47="","",INDEX(Matriz!$C:$C,$A47)&amp;"")</f>
        <v/>
      </c>
      <c r="E47" s="5" t="str">
        <f>IF($A47="","",INDEX(Matriz!$I:$I,$A47)&amp;"")</f>
        <v/>
      </c>
      <c r="F47" s="8" t="str">
        <f>IF($A47="","",INDEX(Matriz!$J:$J,$A47)&amp;"")</f>
        <v/>
      </c>
      <c r="G47" s="5" t="str">
        <f>IF($A47="","",INDEX(Matriz!$K:$K,$A47)&amp;"")</f>
        <v/>
      </c>
      <c r="H47" s="6" t="str">
        <f>IF($A47="","",IF(INDEX(Matriz!$L:$L,$A47)="","",INDEX(Matriz!$L:$L,$A47)))</f>
        <v/>
      </c>
      <c r="I47" s="5" t="str">
        <f>IF($A47="","",INDEX(Matriz!$P:$P,$A47)&amp;"")</f>
        <v/>
      </c>
    </row>
    <row r="48">
      <c r="A48" s="5" t="str">
        <f>IFERROR(MATCH(48-1,Matriz!$R:$R,0),"")</f>
        <v/>
      </c>
      <c r="B48" s="5" t="str">
        <f>IF($A48="","",INDEX(Matriz!$A:$A,$A48)&amp;"")</f>
        <v/>
      </c>
      <c r="C48" s="8" t="str">
        <f>IF($A48="","",INDEX(Matriz!$B:$B,$A48)&amp;"")</f>
        <v/>
      </c>
      <c r="D48" s="8" t="str">
        <f>IF($A48="","",INDEX(Matriz!$C:$C,$A48)&amp;"")</f>
        <v/>
      </c>
      <c r="E48" s="5" t="str">
        <f>IF($A48="","",INDEX(Matriz!$I:$I,$A48)&amp;"")</f>
        <v/>
      </c>
      <c r="F48" s="8" t="str">
        <f>IF($A48="","",INDEX(Matriz!$J:$J,$A48)&amp;"")</f>
        <v/>
      </c>
      <c r="G48" s="5" t="str">
        <f>IF($A48="","",INDEX(Matriz!$K:$K,$A48)&amp;"")</f>
        <v/>
      </c>
      <c r="H48" s="6" t="str">
        <f>IF($A48="","",IF(INDEX(Matriz!$L:$L,$A48)="","",INDEX(Matriz!$L:$L,$A48)))</f>
        <v/>
      </c>
      <c r="I48" s="5" t="str">
        <f>IF($A48="","",INDEX(Matriz!$P:$P,$A48)&amp;"")</f>
        <v/>
      </c>
    </row>
    <row r="49">
      <c r="A49" s="5" t="str">
        <f>IFERROR(MATCH(49-1,Matriz!$R:$R,0),"")</f>
        <v/>
      </c>
      <c r="B49" s="5" t="str">
        <f>IF($A49="","",INDEX(Matriz!$A:$A,$A49)&amp;"")</f>
        <v/>
      </c>
      <c r="C49" s="8" t="str">
        <f>IF($A49="","",INDEX(Matriz!$B:$B,$A49)&amp;"")</f>
        <v/>
      </c>
      <c r="D49" s="8" t="str">
        <f>IF($A49="","",INDEX(Matriz!$C:$C,$A49)&amp;"")</f>
        <v/>
      </c>
      <c r="E49" s="5" t="str">
        <f>IF($A49="","",INDEX(Matriz!$I:$I,$A49)&amp;"")</f>
        <v/>
      </c>
      <c r="F49" s="8" t="str">
        <f>IF($A49="","",INDEX(Matriz!$J:$J,$A49)&amp;"")</f>
        <v/>
      </c>
      <c r="G49" s="5" t="str">
        <f>IF($A49="","",INDEX(Matriz!$K:$K,$A49)&amp;"")</f>
        <v/>
      </c>
      <c r="H49" s="6" t="str">
        <f>IF($A49="","",IF(INDEX(Matriz!$L:$L,$A49)="","",INDEX(Matriz!$L:$L,$A49)))</f>
        <v/>
      </c>
      <c r="I49" s="5" t="str">
        <f>IF($A49="","",INDEX(Matriz!$P:$P,$A49)&amp;"")</f>
        <v/>
      </c>
    </row>
    <row r="50">
      <c r="A50" s="5" t="str">
        <f>IFERROR(MATCH(50-1,Matriz!$R:$R,0),"")</f>
        <v/>
      </c>
      <c r="B50" s="5" t="str">
        <f>IF($A50="","",INDEX(Matriz!$A:$A,$A50)&amp;"")</f>
        <v/>
      </c>
      <c r="C50" s="8" t="str">
        <f>IF($A50="","",INDEX(Matriz!$B:$B,$A50)&amp;"")</f>
        <v/>
      </c>
      <c r="D50" s="8" t="str">
        <f>IF($A50="","",INDEX(Matriz!$C:$C,$A50)&amp;"")</f>
        <v/>
      </c>
      <c r="E50" s="5" t="str">
        <f>IF($A50="","",INDEX(Matriz!$I:$I,$A50)&amp;"")</f>
        <v/>
      </c>
      <c r="F50" s="8" t="str">
        <f>IF($A50="","",INDEX(Matriz!$J:$J,$A50)&amp;"")</f>
        <v/>
      </c>
      <c r="G50" s="5" t="str">
        <f>IF($A50="","",INDEX(Matriz!$K:$K,$A50)&amp;"")</f>
        <v/>
      </c>
      <c r="H50" s="6" t="str">
        <f>IF($A50="","",IF(INDEX(Matriz!$L:$L,$A50)="","",INDEX(Matriz!$L:$L,$A50)))</f>
        <v/>
      </c>
      <c r="I50" s="5" t="str">
        <f>IF($A50="","",INDEX(Matriz!$P:$P,$A50)&amp;"")</f>
        <v/>
      </c>
    </row>
    <row r="51">
      <c r="A51" s="5" t="str">
        <f>IFERROR(MATCH(51-1,Matriz!$R:$R,0),"")</f>
        <v/>
      </c>
      <c r="B51" s="5" t="str">
        <f>IF($A51="","",INDEX(Matriz!$A:$A,$A51)&amp;"")</f>
        <v/>
      </c>
      <c r="C51" s="8" t="str">
        <f>IF($A51="","",INDEX(Matriz!$B:$B,$A51)&amp;"")</f>
        <v/>
      </c>
      <c r="D51" s="8" t="str">
        <f>IF($A51="","",INDEX(Matriz!$C:$C,$A51)&amp;"")</f>
        <v/>
      </c>
      <c r="E51" s="5" t="str">
        <f>IF($A51="","",INDEX(Matriz!$I:$I,$A51)&amp;"")</f>
        <v/>
      </c>
      <c r="F51" s="8" t="str">
        <f>IF($A51="","",INDEX(Matriz!$J:$J,$A51)&amp;"")</f>
        <v/>
      </c>
      <c r="G51" s="5" t="str">
        <f>IF($A51="","",INDEX(Matriz!$K:$K,$A51)&amp;"")</f>
        <v/>
      </c>
      <c r="H51" s="6" t="str">
        <f>IF($A51="","",IF(INDEX(Matriz!$L:$L,$A51)="","",INDEX(Matriz!$L:$L,$A51)))</f>
        <v/>
      </c>
      <c r="I51" s="5" t="str">
        <f>IF($A51="","",INDEX(Matriz!$P:$P,$A51)&amp;"")</f>
        <v/>
      </c>
    </row>
    <row r="52">
      <c r="A52" s="5" t="str">
        <f>IFERROR(MATCH(52-1,Matriz!$R:$R,0),"")</f>
        <v/>
      </c>
      <c r="B52" s="5" t="str">
        <f>IF($A52="","",INDEX(Matriz!$A:$A,$A52)&amp;"")</f>
        <v/>
      </c>
      <c r="C52" s="8" t="str">
        <f>IF($A52="","",INDEX(Matriz!$B:$B,$A52)&amp;"")</f>
        <v/>
      </c>
      <c r="D52" s="8" t="str">
        <f>IF($A52="","",INDEX(Matriz!$C:$C,$A52)&amp;"")</f>
        <v/>
      </c>
      <c r="E52" s="5" t="str">
        <f>IF($A52="","",INDEX(Matriz!$I:$I,$A52)&amp;"")</f>
        <v/>
      </c>
      <c r="F52" s="8" t="str">
        <f>IF($A52="","",INDEX(Matriz!$J:$J,$A52)&amp;"")</f>
        <v/>
      </c>
      <c r="G52" s="5" t="str">
        <f>IF($A52="","",INDEX(Matriz!$K:$K,$A52)&amp;"")</f>
        <v/>
      </c>
      <c r="H52" s="6" t="str">
        <f>IF($A52="","",IF(INDEX(Matriz!$L:$L,$A52)="","",INDEX(Matriz!$L:$L,$A52)))</f>
        <v/>
      </c>
      <c r="I52" s="5" t="str">
        <f>IF($A52="","",INDEX(Matriz!$P:$P,$A52)&amp;"")</f>
        <v/>
      </c>
    </row>
    <row r="53">
      <c r="A53" s="5" t="str">
        <f>IFERROR(MATCH(53-1,Matriz!$R:$R,0),"")</f>
        <v/>
      </c>
      <c r="B53" s="5" t="str">
        <f>IF($A53="","",INDEX(Matriz!$A:$A,$A53)&amp;"")</f>
        <v/>
      </c>
      <c r="C53" s="8" t="str">
        <f>IF($A53="","",INDEX(Matriz!$B:$B,$A53)&amp;"")</f>
        <v/>
      </c>
      <c r="D53" s="8" t="str">
        <f>IF($A53="","",INDEX(Matriz!$C:$C,$A53)&amp;"")</f>
        <v/>
      </c>
      <c r="E53" s="5" t="str">
        <f>IF($A53="","",INDEX(Matriz!$I:$I,$A53)&amp;"")</f>
        <v/>
      </c>
      <c r="F53" s="8" t="str">
        <f>IF($A53="","",INDEX(Matriz!$J:$J,$A53)&amp;"")</f>
        <v/>
      </c>
      <c r="G53" s="5" t="str">
        <f>IF($A53="","",INDEX(Matriz!$K:$K,$A53)&amp;"")</f>
        <v/>
      </c>
      <c r="H53" s="6" t="str">
        <f>IF($A53="","",IF(INDEX(Matriz!$L:$L,$A53)="","",INDEX(Matriz!$L:$L,$A53)))</f>
        <v/>
      </c>
      <c r="I53" s="5" t="str">
        <f>IF($A53="","",INDEX(Matriz!$P:$P,$A53)&amp;"")</f>
        <v/>
      </c>
    </row>
    <row r="54">
      <c r="A54" s="5" t="str">
        <f>IFERROR(MATCH(54-1,Matriz!$R:$R,0),"")</f>
        <v/>
      </c>
      <c r="B54" s="5" t="str">
        <f>IF($A54="","",INDEX(Matriz!$A:$A,$A54)&amp;"")</f>
        <v/>
      </c>
      <c r="C54" s="8" t="str">
        <f>IF($A54="","",INDEX(Matriz!$B:$B,$A54)&amp;"")</f>
        <v/>
      </c>
      <c r="D54" s="8" t="str">
        <f>IF($A54="","",INDEX(Matriz!$C:$C,$A54)&amp;"")</f>
        <v/>
      </c>
      <c r="E54" s="5" t="str">
        <f>IF($A54="","",INDEX(Matriz!$I:$I,$A54)&amp;"")</f>
        <v/>
      </c>
      <c r="F54" s="8" t="str">
        <f>IF($A54="","",INDEX(Matriz!$J:$J,$A54)&amp;"")</f>
        <v/>
      </c>
      <c r="G54" s="5" t="str">
        <f>IF($A54="","",INDEX(Matriz!$K:$K,$A54)&amp;"")</f>
        <v/>
      </c>
      <c r="H54" s="6" t="str">
        <f>IF($A54="","",IF(INDEX(Matriz!$L:$L,$A54)="","",INDEX(Matriz!$L:$L,$A54)))</f>
        <v/>
      </c>
      <c r="I54" s="5" t="str">
        <f>IF($A54="","",INDEX(Matriz!$P:$P,$A54)&amp;"")</f>
        <v/>
      </c>
    </row>
    <row r="55">
      <c r="A55" s="5" t="str">
        <f>IFERROR(MATCH(55-1,Matriz!$R:$R,0),"")</f>
        <v/>
      </c>
      <c r="B55" s="5" t="str">
        <f>IF($A55="","",INDEX(Matriz!$A:$A,$A55)&amp;"")</f>
        <v/>
      </c>
      <c r="C55" s="8" t="str">
        <f>IF($A55="","",INDEX(Matriz!$B:$B,$A55)&amp;"")</f>
        <v/>
      </c>
      <c r="D55" s="8" t="str">
        <f>IF($A55="","",INDEX(Matriz!$C:$C,$A55)&amp;"")</f>
        <v/>
      </c>
      <c r="E55" s="5" t="str">
        <f>IF($A55="","",INDEX(Matriz!$I:$I,$A55)&amp;"")</f>
        <v/>
      </c>
      <c r="F55" s="8" t="str">
        <f>IF($A55="","",INDEX(Matriz!$J:$J,$A55)&amp;"")</f>
        <v/>
      </c>
      <c r="G55" s="5" t="str">
        <f>IF($A55="","",INDEX(Matriz!$K:$K,$A55)&amp;"")</f>
        <v/>
      </c>
      <c r="H55" s="6" t="str">
        <f>IF($A55="","",IF(INDEX(Matriz!$L:$L,$A55)="","",INDEX(Matriz!$L:$L,$A55)))</f>
        <v/>
      </c>
      <c r="I55" s="5" t="str">
        <f>IF($A55="","",INDEX(Matriz!$P:$P,$A55)&amp;"")</f>
        <v/>
      </c>
    </row>
    <row r="56">
      <c r="A56" s="5" t="str">
        <f>IFERROR(MATCH(56-1,Matriz!$R:$R,0),"")</f>
        <v/>
      </c>
      <c r="B56" s="5" t="str">
        <f>IF($A56="","",INDEX(Matriz!$A:$A,$A56)&amp;"")</f>
        <v/>
      </c>
      <c r="C56" s="8" t="str">
        <f>IF($A56="","",INDEX(Matriz!$B:$B,$A56)&amp;"")</f>
        <v/>
      </c>
      <c r="D56" s="8" t="str">
        <f>IF($A56="","",INDEX(Matriz!$C:$C,$A56)&amp;"")</f>
        <v/>
      </c>
      <c r="E56" s="5" t="str">
        <f>IF($A56="","",INDEX(Matriz!$I:$I,$A56)&amp;"")</f>
        <v/>
      </c>
      <c r="F56" s="8" t="str">
        <f>IF($A56="","",INDEX(Matriz!$J:$J,$A56)&amp;"")</f>
        <v/>
      </c>
      <c r="G56" s="5" t="str">
        <f>IF($A56="","",INDEX(Matriz!$K:$K,$A56)&amp;"")</f>
        <v/>
      </c>
      <c r="H56" s="6" t="str">
        <f>IF($A56="","",IF(INDEX(Matriz!$L:$L,$A56)="","",INDEX(Matriz!$L:$L,$A56)))</f>
        <v/>
      </c>
      <c r="I56" s="5" t="str">
        <f>IF($A56="","",INDEX(Matriz!$P:$P,$A56)&amp;"")</f>
        <v/>
      </c>
    </row>
    <row r="57">
      <c r="A57" s="5" t="str">
        <f>IFERROR(MATCH(57-1,Matriz!$R:$R,0),"")</f>
        <v/>
      </c>
      <c r="B57" s="5" t="str">
        <f>IF($A57="","",INDEX(Matriz!$A:$A,$A57)&amp;"")</f>
        <v/>
      </c>
      <c r="C57" s="8" t="str">
        <f>IF($A57="","",INDEX(Matriz!$B:$B,$A57)&amp;"")</f>
        <v/>
      </c>
      <c r="D57" s="8" t="str">
        <f>IF($A57="","",INDEX(Matriz!$C:$C,$A57)&amp;"")</f>
        <v/>
      </c>
      <c r="E57" s="5" t="str">
        <f>IF($A57="","",INDEX(Matriz!$I:$I,$A57)&amp;"")</f>
        <v/>
      </c>
      <c r="F57" s="8" t="str">
        <f>IF($A57="","",INDEX(Matriz!$J:$J,$A57)&amp;"")</f>
        <v/>
      </c>
      <c r="G57" s="5" t="str">
        <f>IF($A57="","",INDEX(Matriz!$K:$K,$A57)&amp;"")</f>
        <v/>
      </c>
      <c r="H57" s="6" t="str">
        <f>IF($A57="","",IF(INDEX(Matriz!$L:$L,$A57)="","",INDEX(Matriz!$L:$L,$A57)))</f>
        <v/>
      </c>
      <c r="I57" s="5" t="str">
        <f>IF($A57="","",INDEX(Matriz!$P:$P,$A57)&amp;"")</f>
        <v/>
      </c>
    </row>
    <row r="58">
      <c r="A58" s="5" t="str">
        <f>IFERROR(MATCH(58-1,Matriz!$R:$R,0),"")</f>
        <v/>
      </c>
      <c r="B58" s="5" t="str">
        <f>IF($A58="","",INDEX(Matriz!$A:$A,$A58)&amp;"")</f>
        <v/>
      </c>
      <c r="C58" s="8" t="str">
        <f>IF($A58="","",INDEX(Matriz!$B:$B,$A58)&amp;"")</f>
        <v/>
      </c>
      <c r="D58" s="8" t="str">
        <f>IF($A58="","",INDEX(Matriz!$C:$C,$A58)&amp;"")</f>
        <v/>
      </c>
      <c r="E58" s="5" t="str">
        <f>IF($A58="","",INDEX(Matriz!$I:$I,$A58)&amp;"")</f>
        <v/>
      </c>
      <c r="F58" s="8" t="str">
        <f>IF($A58="","",INDEX(Matriz!$J:$J,$A58)&amp;"")</f>
        <v/>
      </c>
      <c r="G58" s="5" t="str">
        <f>IF($A58="","",INDEX(Matriz!$K:$K,$A58)&amp;"")</f>
        <v/>
      </c>
      <c r="H58" s="6" t="str">
        <f>IF($A58="","",IF(INDEX(Matriz!$L:$L,$A58)="","",INDEX(Matriz!$L:$L,$A58)))</f>
        <v/>
      </c>
      <c r="I58" s="5" t="str">
        <f>IF($A58="","",INDEX(Matriz!$P:$P,$A58)&amp;"")</f>
        <v/>
      </c>
    </row>
    <row r="59">
      <c r="A59" s="5" t="str">
        <f>IFERROR(MATCH(59-1,Matriz!$R:$R,0),"")</f>
        <v/>
      </c>
      <c r="B59" s="5" t="str">
        <f>IF($A59="","",INDEX(Matriz!$A:$A,$A59)&amp;"")</f>
        <v/>
      </c>
      <c r="C59" s="8" t="str">
        <f>IF($A59="","",INDEX(Matriz!$B:$B,$A59)&amp;"")</f>
        <v/>
      </c>
      <c r="D59" s="8" t="str">
        <f>IF($A59="","",INDEX(Matriz!$C:$C,$A59)&amp;"")</f>
        <v/>
      </c>
      <c r="E59" s="5" t="str">
        <f>IF($A59="","",INDEX(Matriz!$I:$I,$A59)&amp;"")</f>
        <v/>
      </c>
      <c r="F59" s="8" t="str">
        <f>IF($A59="","",INDEX(Matriz!$J:$J,$A59)&amp;"")</f>
        <v/>
      </c>
      <c r="G59" s="5" t="str">
        <f>IF($A59="","",INDEX(Matriz!$K:$K,$A59)&amp;"")</f>
        <v/>
      </c>
      <c r="H59" s="6" t="str">
        <f>IF($A59="","",IF(INDEX(Matriz!$L:$L,$A59)="","",INDEX(Matriz!$L:$L,$A59)))</f>
        <v/>
      </c>
      <c r="I59" s="5" t="str">
        <f>IF($A59="","",INDEX(Matriz!$P:$P,$A59)&amp;"")</f>
        <v/>
      </c>
    </row>
    <row r="60">
      <c r="A60" s="5" t="str">
        <f>IFERROR(MATCH(60-1,Matriz!$R:$R,0),"")</f>
        <v/>
      </c>
      <c r="B60" s="5" t="str">
        <f>IF($A60="","",INDEX(Matriz!$A:$A,$A60)&amp;"")</f>
        <v/>
      </c>
      <c r="C60" s="8" t="str">
        <f>IF($A60="","",INDEX(Matriz!$B:$B,$A60)&amp;"")</f>
        <v/>
      </c>
      <c r="D60" s="8" t="str">
        <f>IF($A60="","",INDEX(Matriz!$C:$C,$A60)&amp;"")</f>
        <v/>
      </c>
      <c r="E60" s="5" t="str">
        <f>IF($A60="","",INDEX(Matriz!$I:$I,$A60)&amp;"")</f>
        <v/>
      </c>
      <c r="F60" s="8" t="str">
        <f>IF($A60="","",INDEX(Matriz!$J:$J,$A60)&amp;"")</f>
        <v/>
      </c>
      <c r="G60" s="5" t="str">
        <f>IF($A60="","",INDEX(Matriz!$K:$K,$A60)&amp;"")</f>
        <v/>
      </c>
      <c r="H60" s="6" t="str">
        <f>IF($A60="","",IF(INDEX(Matriz!$L:$L,$A60)="","",INDEX(Matriz!$L:$L,$A60)))</f>
        <v/>
      </c>
      <c r="I60" s="5" t="str">
        <f>IF($A60="","",INDEX(Matriz!$P:$P,$A60)&amp;"")</f>
        <v/>
      </c>
    </row>
    <row r="61">
      <c r="A61" s="5" t="str">
        <f>IFERROR(MATCH(61-1,Matriz!$R:$R,0),"")</f>
        <v/>
      </c>
      <c r="B61" s="5" t="str">
        <f>IF($A61="","",INDEX(Matriz!$A:$A,$A61)&amp;"")</f>
        <v/>
      </c>
      <c r="C61" s="8" t="str">
        <f>IF($A61="","",INDEX(Matriz!$B:$B,$A61)&amp;"")</f>
        <v/>
      </c>
      <c r="D61" s="8" t="str">
        <f>IF($A61="","",INDEX(Matriz!$C:$C,$A61)&amp;"")</f>
        <v/>
      </c>
      <c r="E61" s="5" t="str">
        <f>IF($A61="","",INDEX(Matriz!$I:$I,$A61)&amp;"")</f>
        <v/>
      </c>
      <c r="F61" s="8" t="str">
        <f>IF($A61="","",INDEX(Matriz!$J:$J,$A61)&amp;"")</f>
        <v/>
      </c>
      <c r="G61" s="5" t="str">
        <f>IF($A61="","",INDEX(Matriz!$K:$K,$A61)&amp;"")</f>
        <v/>
      </c>
      <c r="H61" s="6" t="str">
        <f>IF($A61="","",IF(INDEX(Matriz!$L:$L,$A61)="","",INDEX(Matriz!$L:$L,$A61)))</f>
        <v/>
      </c>
      <c r="I61" s="5" t="str">
        <f>IF($A61="","",INDEX(Matriz!$P:$P,$A61)&amp;"")</f>
        <v/>
      </c>
    </row>
    <row r="62">
      <c r="A62" s="5" t="str">
        <f>IFERROR(MATCH(62-1,Matriz!$R:$R,0),"")</f>
        <v/>
      </c>
      <c r="B62" s="5" t="str">
        <f>IF($A62="","",INDEX(Matriz!$A:$A,$A62)&amp;"")</f>
        <v/>
      </c>
      <c r="C62" s="8" t="str">
        <f>IF($A62="","",INDEX(Matriz!$B:$B,$A62)&amp;"")</f>
        <v/>
      </c>
      <c r="D62" s="8" t="str">
        <f>IF($A62="","",INDEX(Matriz!$C:$C,$A62)&amp;"")</f>
        <v/>
      </c>
      <c r="E62" s="5" t="str">
        <f>IF($A62="","",INDEX(Matriz!$I:$I,$A62)&amp;"")</f>
        <v/>
      </c>
      <c r="F62" s="8" t="str">
        <f>IF($A62="","",INDEX(Matriz!$J:$J,$A62)&amp;"")</f>
        <v/>
      </c>
      <c r="G62" s="5" t="str">
        <f>IF($A62="","",INDEX(Matriz!$K:$K,$A62)&amp;"")</f>
        <v/>
      </c>
      <c r="H62" s="6" t="str">
        <f>IF($A62="","",IF(INDEX(Matriz!$L:$L,$A62)="","",INDEX(Matriz!$L:$L,$A62)))</f>
        <v/>
      </c>
      <c r="I62" s="5" t="str">
        <f>IF($A62="","",INDEX(Matriz!$P:$P,$A62)&amp;"")</f>
        <v/>
      </c>
    </row>
    <row r="63">
      <c r="A63" s="5" t="str">
        <f>IFERROR(MATCH(63-1,Matriz!$R:$R,0),"")</f>
        <v/>
      </c>
      <c r="B63" s="5" t="str">
        <f>IF($A63="","",INDEX(Matriz!$A:$A,$A63)&amp;"")</f>
        <v/>
      </c>
      <c r="C63" s="8" t="str">
        <f>IF($A63="","",INDEX(Matriz!$B:$B,$A63)&amp;"")</f>
        <v/>
      </c>
      <c r="D63" s="8" t="str">
        <f>IF($A63="","",INDEX(Matriz!$C:$C,$A63)&amp;"")</f>
        <v/>
      </c>
      <c r="E63" s="5" t="str">
        <f>IF($A63="","",INDEX(Matriz!$I:$I,$A63)&amp;"")</f>
        <v/>
      </c>
      <c r="F63" s="8" t="str">
        <f>IF($A63="","",INDEX(Matriz!$J:$J,$A63)&amp;"")</f>
        <v/>
      </c>
      <c r="G63" s="5" t="str">
        <f>IF($A63="","",INDEX(Matriz!$K:$K,$A63)&amp;"")</f>
        <v/>
      </c>
      <c r="H63" s="6" t="str">
        <f>IF($A63="","",IF(INDEX(Matriz!$L:$L,$A63)="","",INDEX(Matriz!$L:$L,$A63)))</f>
        <v/>
      </c>
      <c r="I63" s="5" t="str">
        <f>IF($A63="","",INDEX(Matriz!$P:$P,$A63)&amp;"")</f>
        <v/>
      </c>
    </row>
    <row r="64">
      <c r="A64" s="5" t="str">
        <f>IFERROR(MATCH(64-1,Matriz!$R:$R,0),"")</f>
        <v/>
      </c>
      <c r="B64" s="5" t="str">
        <f>IF($A64="","",INDEX(Matriz!$A:$A,$A64)&amp;"")</f>
        <v/>
      </c>
      <c r="C64" s="8" t="str">
        <f>IF($A64="","",INDEX(Matriz!$B:$B,$A64)&amp;"")</f>
        <v/>
      </c>
      <c r="D64" s="8" t="str">
        <f>IF($A64="","",INDEX(Matriz!$C:$C,$A64)&amp;"")</f>
        <v/>
      </c>
      <c r="E64" s="5" t="str">
        <f>IF($A64="","",INDEX(Matriz!$I:$I,$A64)&amp;"")</f>
        <v/>
      </c>
      <c r="F64" s="8" t="str">
        <f>IF($A64="","",INDEX(Matriz!$J:$J,$A64)&amp;"")</f>
        <v/>
      </c>
      <c r="G64" s="5" t="str">
        <f>IF($A64="","",INDEX(Matriz!$K:$K,$A64)&amp;"")</f>
        <v/>
      </c>
      <c r="H64" s="6" t="str">
        <f>IF($A64="","",IF(INDEX(Matriz!$L:$L,$A64)="","",INDEX(Matriz!$L:$L,$A64)))</f>
        <v/>
      </c>
      <c r="I64" s="5" t="str">
        <f>IF($A64="","",INDEX(Matriz!$P:$P,$A64)&amp;"")</f>
        <v/>
      </c>
    </row>
    <row r="65">
      <c r="A65" s="5" t="str">
        <f>IFERROR(MATCH(65-1,Matriz!$R:$R,0),"")</f>
        <v/>
      </c>
      <c r="B65" s="5" t="str">
        <f>IF($A65="","",INDEX(Matriz!$A:$A,$A65)&amp;"")</f>
        <v/>
      </c>
      <c r="C65" s="8" t="str">
        <f>IF($A65="","",INDEX(Matriz!$B:$B,$A65)&amp;"")</f>
        <v/>
      </c>
      <c r="D65" s="8" t="str">
        <f>IF($A65="","",INDEX(Matriz!$C:$C,$A65)&amp;"")</f>
        <v/>
      </c>
      <c r="E65" s="5" t="str">
        <f>IF($A65="","",INDEX(Matriz!$I:$I,$A65)&amp;"")</f>
        <v/>
      </c>
      <c r="F65" s="8" t="str">
        <f>IF($A65="","",INDEX(Matriz!$J:$J,$A65)&amp;"")</f>
        <v/>
      </c>
      <c r="G65" s="5" t="str">
        <f>IF($A65="","",INDEX(Matriz!$K:$K,$A65)&amp;"")</f>
        <v/>
      </c>
      <c r="H65" s="6" t="str">
        <f>IF($A65="","",IF(INDEX(Matriz!$L:$L,$A65)="","",INDEX(Matriz!$L:$L,$A65)))</f>
        <v/>
      </c>
      <c r="I65" s="5" t="str">
        <f>IF($A65="","",INDEX(Matriz!$P:$P,$A65)&amp;"")</f>
        <v/>
      </c>
    </row>
    <row r="66">
      <c r="A66" s="5" t="str">
        <f>IFERROR(MATCH(66-1,Matriz!$R:$R,0),"")</f>
        <v/>
      </c>
      <c r="B66" s="5" t="str">
        <f>IF($A66="","",INDEX(Matriz!$A:$A,$A66)&amp;"")</f>
        <v/>
      </c>
      <c r="C66" s="8" t="str">
        <f>IF($A66="","",INDEX(Matriz!$B:$B,$A66)&amp;"")</f>
        <v/>
      </c>
      <c r="D66" s="8" t="str">
        <f>IF($A66="","",INDEX(Matriz!$C:$C,$A66)&amp;"")</f>
        <v/>
      </c>
      <c r="E66" s="5" t="str">
        <f>IF($A66="","",INDEX(Matriz!$I:$I,$A66)&amp;"")</f>
        <v/>
      </c>
      <c r="F66" s="8" t="str">
        <f>IF($A66="","",INDEX(Matriz!$J:$J,$A66)&amp;"")</f>
        <v/>
      </c>
      <c r="G66" s="5" t="str">
        <f>IF($A66="","",INDEX(Matriz!$K:$K,$A66)&amp;"")</f>
        <v/>
      </c>
      <c r="H66" s="6" t="str">
        <f>IF($A66="","",IF(INDEX(Matriz!$L:$L,$A66)="","",INDEX(Matriz!$L:$L,$A66)))</f>
        <v/>
      </c>
      <c r="I66" s="5" t="str">
        <f>IF($A66="","",INDEX(Matriz!$P:$P,$A66)&amp;"")</f>
        <v/>
      </c>
    </row>
    <row r="67">
      <c r="A67" s="5" t="str">
        <f>IFERROR(MATCH(67-1,Matriz!$R:$R,0),"")</f>
        <v/>
      </c>
      <c r="B67" s="5" t="str">
        <f>IF($A67="","",INDEX(Matriz!$A:$A,$A67)&amp;"")</f>
        <v/>
      </c>
      <c r="C67" s="8" t="str">
        <f>IF($A67="","",INDEX(Matriz!$B:$B,$A67)&amp;"")</f>
        <v/>
      </c>
      <c r="D67" s="8" t="str">
        <f>IF($A67="","",INDEX(Matriz!$C:$C,$A67)&amp;"")</f>
        <v/>
      </c>
      <c r="E67" s="5" t="str">
        <f>IF($A67="","",INDEX(Matriz!$I:$I,$A67)&amp;"")</f>
        <v/>
      </c>
      <c r="F67" s="8" t="str">
        <f>IF($A67="","",INDEX(Matriz!$J:$J,$A67)&amp;"")</f>
        <v/>
      </c>
      <c r="G67" s="5" t="str">
        <f>IF($A67="","",INDEX(Matriz!$K:$K,$A67)&amp;"")</f>
        <v/>
      </c>
      <c r="H67" s="6" t="str">
        <f>IF($A67="","",IF(INDEX(Matriz!$L:$L,$A67)="","",INDEX(Matriz!$L:$L,$A67)))</f>
        <v/>
      </c>
      <c r="I67" s="5" t="str">
        <f>IF($A67="","",INDEX(Matriz!$P:$P,$A67)&amp;"")</f>
        <v/>
      </c>
    </row>
    <row r="68">
      <c r="A68" s="5" t="str">
        <f>IFERROR(MATCH(68-1,Matriz!$R:$R,0),"")</f>
        <v/>
      </c>
      <c r="B68" s="5" t="str">
        <f>IF($A68="","",INDEX(Matriz!$A:$A,$A68)&amp;"")</f>
        <v/>
      </c>
      <c r="C68" s="8" t="str">
        <f>IF($A68="","",INDEX(Matriz!$B:$B,$A68)&amp;"")</f>
        <v/>
      </c>
      <c r="D68" s="8" t="str">
        <f>IF($A68="","",INDEX(Matriz!$C:$C,$A68)&amp;"")</f>
        <v/>
      </c>
      <c r="E68" s="5" t="str">
        <f>IF($A68="","",INDEX(Matriz!$I:$I,$A68)&amp;"")</f>
        <v/>
      </c>
      <c r="F68" s="8" t="str">
        <f>IF($A68="","",INDEX(Matriz!$J:$J,$A68)&amp;"")</f>
        <v/>
      </c>
      <c r="G68" s="5" t="str">
        <f>IF($A68="","",INDEX(Matriz!$K:$K,$A68)&amp;"")</f>
        <v/>
      </c>
      <c r="H68" s="6" t="str">
        <f>IF($A68="","",IF(INDEX(Matriz!$L:$L,$A68)="","",INDEX(Matriz!$L:$L,$A68)))</f>
        <v/>
      </c>
      <c r="I68" s="5" t="str">
        <f>IF($A68="","",INDEX(Matriz!$P:$P,$A68)&amp;"")</f>
        <v/>
      </c>
    </row>
    <row r="69">
      <c r="A69" s="5" t="str">
        <f>IFERROR(MATCH(69-1,Matriz!$R:$R,0),"")</f>
        <v/>
      </c>
      <c r="B69" s="5" t="str">
        <f>IF($A69="","",INDEX(Matriz!$A:$A,$A69)&amp;"")</f>
        <v/>
      </c>
      <c r="C69" s="8" t="str">
        <f>IF($A69="","",INDEX(Matriz!$B:$B,$A69)&amp;"")</f>
        <v/>
      </c>
      <c r="D69" s="8" t="str">
        <f>IF($A69="","",INDEX(Matriz!$C:$C,$A69)&amp;"")</f>
        <v/>
      </c>
      <c r="E69" s="5" t="str">
        <f>IF($A69="","",INDEX(Matriz!$I:$I,$A69)&amp;"")</f>
        <v/>
      </c>
      <c r="F69" s="8" t="str">
        <f>IF($A69="","",INDEX(Matriz!$J:$J,$A69)&amp;"")</f>
        <v/>
      </c>
      <c r="G69" s="5" t="str">
        <f>IF($A69="","",INDEX(Matriz!$K:$K,$A69)&amp;"")</f>
        <v/>
      </c>
      <c r="H69" s="6" t="str">
        <f>IF($A69="","",IF(INDEX(Matriz!$L:$L,$A69)="","",INDEX(Matriz!$L:$L,$A69)))</f>
        <v/>
      </c>
      <c r="I69" s="5" t="str">
        <f>IF($A69="","",INDEX(Matriz!$P:$P,$A69)&amp;"")</f>
        <v/>
      </c>
    </row>
    <row r="70">
      <c r="A70" s="5" t="str">
        <f>IFERROR(MATCH(70-1,Matriz!$R:$R,0),"")</f>
        <v/>
      </c>
      <c r="B70" s="5" t="str">
        <f>IF($A70="","",INDEX(Matriz!$A:$A,$A70)&amp;"")</f>
        <v/>
      </c>
      <c r="C70" s="8" t="str">
        <f>IF($A70="","",INDEX(Matriz!$B:$B,$A70)&amp;"")</f>
        <v/>
      </c>
      <c r="D70" s="8" t="str">
        <f>IF($A70="","",INDEX(Matriz!$C:$C,$A70)&amp;"")</f>
        <v/>
      </c>
      <c r="E70" s="5" t="str">
        <f>IF($A70="","",INDEX(Matriz!$I:$I,$A70)&amp;"")</f>
        <v/>
      </c>
      <c r="F70" s="8" t="str">
        <f>IF($A70="","",INDEX(Matriz!$J:$J,$A70)&amp;"")</f>
        <v/>
      </c>
      <c r="G70" s="5" t="str">
        <f>IF($A70="","",INDEX(Matriz!$K:$K,$A70)&amp;"")</f>
        <v/>
      </c>
      <c r="H70" s="6" t="str">
        <f>IF($A70="","",IF(INDEX(Matriz!$L:$L,$A70)="","",INDEX(Matriz!$L:$L,$A70)))</f>
        <v/>
      </c>
      <c r="I70" s="5" t="str">
        <f>IF($A70="","",INDEX(Matriz!$P:$P,$A70)&amp;"")</f>
        <v/>
      </c>
    </row>
    <row r="71">
      <c r="A71" s="5" t="str">
        <f>IFERROR(MATCH(71-1,Matriz!$R:$R,0),"")</f>
        <v/>
      </c>
      <c r="B71" s="5" t="str">
        <f>IF($A71="","",INDEX(Matriz!$A:$A,$A71)&amp;"")</f>
        <v/>
      </c>
      <c r="C71" s="8" t="str">
        <f>IF($A71="","",INDEX(Matriz!$B:$B,$A71)&amp;"")</f>
        <v/>
      </c>
      <c r="D71" s="8" t="str">
        <f>IF($A71="","",INDEX(Matriz!$C:$C,$A71)&amp;"")</f>
        <v/>
      </c>
      <c r="E71" s="5" t="str">
        <f>IF($A71="","",INDEX(Matriz!$I:$I,$A71)&amp;"")</f>
        <v/>
      </c>
      <c r="F71" s="8" t="str">
        <f>IF($A71="","",INDEX(Matriz!$J:$J,$A71)&amp;"")</f>
        <v/>
      </c>
      <c r="G71" s="5" t="str">
        <f>IF($A71="","",INDEX(Matriz!$K:$K,$A71)&amp;"")</f>
        <v/>
      </c>
      <c r="H71" s="6" t="str">
        <f>IF($A71="","",IF(INDEX(Matriz!$L:$L,$A71)="","",INDEX(Matriz!$L:$L,$A71)))</f>
        <v/>
      </c>
      <c r="I71" s="5" t="str">
        <f>IF($A71="","",INDEX(Matriz!$P:$P,$A71)&amp;"")</f>
        <v/>
      </c>
    </row>
    <row r="72">
      <c r="A72" s="5" t="str">
        <f>IFERROR(MATCH(72-1,Matriz!$R:$R,0),"")</f>
        <v/>
      </c>
      <c r="B72" s="5" t="str">
        <f>IF($A72="","",INDEX(Matriz!$A:$A,$A72)&amp;"")</f>
        <v/>
      </c>
      <c r="C72" s="8" t="str">
        <f>IF($A72="","",INDEX(Matriz!$B:$B,$A72)&amp;"")</f>
        <v/>
      </c>
      <c r="D72" s="8" t="str">
        <f>IF($A72="","",INDEX(Matriz!$C:$C,$A72)&amp;"")</f>
        <v/>
      </c>
      <c r="E72" s="5" t="str">
        <f>IF($A72="","",INDEX(Matriz!$I:$I,$A72)&amp;"")</f>
        <v/>
      </c>
      <c r="F72" s="8" t="str">
        <f>IF($A72="","",INDEX(Matriz!$J:$J,$A72)&amp;"")</f>
        <v/>
      </c>
      <c r="G72" s="5" t="str">
        <f>IF($A72="","",INDEX(Matriz!$K:$K,$A72)&amp;"")</f>
        <v/>
      </c>
      <c r="H72" s="6" t="str">
        <f>IF($A72="","",IF(INDEX(Matriz!$L:$L,$A72)="","",INDEX(Matriz!$L:$L,$A72)))</f>
        <v/>
      </c>
      <c r="I72" s="5" t="str">
        <f>IF($A72="","",INDEX(Matriz!$P:$P,$A72)&amp;"")</f>
        <v/>
      </c>
    </row>
    <row r="73">
      <c r="A73" s="5" t="str">
        <f>IFERROR(MATCH(73-1,Matriz!$R:$R,0),"")</f>
        <v/>
      </c>
      <c r="B73" s="5" t="str">
        <f>IF($A73="","",INDEX(Matriz!$A:$A,$A73)&amp;"")</f>
        <v/>
      </c>
      <c r="C73" s="8" t="str">
        <f>IF($A73="","",INDEX(Matriz!$B:$B,$A73)&amp;"")</f>
        <v/>
      </c>
      <c r="D73" s="8" t="str">
        <f>IF($A73="","",INDEX(Matriz!$C:$C,$A73)&amp;"")</f>
        <v/>
      </c>
      <c r="E73" s="5" t="str">
        <f>IF($A73="","",INDEX(Matriz!$I:$I,$A73)&amp;"")</f>
        <v/>
      </c>
      <c r="F73" s="8" t="str">
        <f>IF($A73="","",INDEX(Matriz!$J:$J,$A73)&amp;"")</f>
        <v/>
      </c>
      <c r="G73" s="5" t="str">
        <f>IF($A73="","",INDEX(Matriz!$K:$K,$A73)&amp;"")</f>
        <v/>
      </c>
      <c r="H73" s="6" t="str">
        <f>IF($A73="","",IF(INDEX(Matriz!$L:$L,$A73)="","",INDEX(Matriz!$L:$L,$A73)))</f>
        <v/>
      </c>
      <c r="I73" s="5" t="str">
        <f>IF($A73="","",INDEX(Matriz!$P:$P,$A73)&amp;"")</f>
        <v/>
      </c>
    </row>
    <row r="74">
      <c r="A74" s="5" t="str">
        <f>IFERROR(MATCH(74-1,Matriz!$R:$R,0),"")</f>
        <v/>
      </c>
      <c r="B74" s="5" t="str">
        <f>IF($A74="","",INDEX(Matriz!$A:$A,$A74)&amp;"")</f>
        <v/>
      </c>
      <c r="C74" s="8" t="str">
        <f>IF($A74="","",INDEX(Matriz!$B:$B,$A74)&amp;"")</f>
        <v/>
      </c>
      <c r="D74" s="8" t="str">
        <f>IF($A74="","",INDEX(Matriz!$C:$C,$A74)&amp;"")</f>
        <v/>
      </c>
      <c r="E74" s="5" t="str">
        <f>IF($A74="","",INDEX(Matriz!$I:$I,$A74)&amp;"")</f>
        <v/>
      </c>
      <c r="F74" s="8" t="str">
        <f>IF($A74="","",INDEX(Matriz!$J:$J,$A74)&amp;"")</f>
        <v/>
      </c>
      <c r="G74" s="5" t="str">
        <f>IF($A74="","",INDEX(Matriz!$K:$K,$A74)&amp;"")</f>
        <v/>
      </c>
      <c r="H74" s="6" t="str">
        <f>IF($A74="","",IF(INDEX(Matriz!$L:$L,$A74)="","",INDEX(Matriz!$L:$L,$A74)))</f>
        <v/>
      </c>
      <c r="I74" s="5" t="str">
        <f>IF($A74="","",INDEX(Matriz!$P:$P,$A74)&amp;"")</f>
        <v/>
      </c>
    </row>
    <row r="75">
      <c r="A75" s="5" t="str">
        <f>IFERROR(MATCH(75-1,Matriz!$R:$R,0),"")</f>
        <v/>
      </c>
      <c r="B75" s="5" t="str">
        <f>IF($A75="","",INDEX(Matriz!$A:$A,$A75)&amp;"")</f>
        <v/>
      </c>
      <c r="C75" s="8" t="str">
        <f>IF($A75="","",INDEX(Matriz!$B:$B,$A75)&amp;"")</f>
        <v/>
      </c>
      <c r="D75" s="8" t="str">
        <f>IF($A75="","",INDEX(Matriz!$C:$C,$A75)&amp;"")</f>
        <v/>
      </c>
      <c r="E75" s="5" t="str">
        <f>IF($A75="","",INDEX(Matriz!$I:$I,$A75)&amp;"")</f>
        <v/>
      </c>
      <c r="F75" s="8" t="str">
        <f>IF($A75="","",INDEX(Matriz!$J:$J,$A75)&amp;"")</f>
        <v/>
      </c>
      <c r="G75" s="5" t="str">
        <f>IF($A75="","",INDEX(Matriz!$K:$K,$A75)&amp;"")</f>
        <v/>
      </c>
      <c r="H75" s="6" t="str">
        <f>IF($A75="","",IF(INDEX(Matriz!$L:$L,$A75)="","",INDEX(Matriz!$L:$L,$A75)))</f>
        <v/>
      </c>
      <c r="I75" s="5" t="str">
        <f>IF($A75="","",INDEX(Matriz!$P:$P,$A75)&amp;"")</f>
        <v/>
      </c>
    </row>
    <row r="76">
      <c r="A76" s="5" t="str">
        <f>IFERROR(MATCH(76-1,Matriz!$R:$R,0),"")</f>
        <v/>
      </c>
      <c r="B76" s="5" t="str">
        <f>IF($A76="","",INDEX(Matriz!$A:$A,$A76)&amp;"")</f>
        <v/>
      </c>
      <c r="C76" s="8" t="str">
        <f>IF($A76="","",INDEX(Matriz!$B:$B,$A76)&amp;"")</f>
        <v/>
      </c>
      <c r="D76" s="8" t="str">
        <f>IF($A76="","",INDEX(Matriz!$C:$C,$A76)&amp;"")</f>
        <v/>
      </c>
      <c r="E76" s="5" t="str">
        <f>IF($A76="","",INDEX(Matriz!$I:$I,$A76)&amp;"")</f>
        <v/>
      </c>
      <c r="F76" s="8" t="str">
        <f>IF($A76="","",INDEX(Matriz!$J:$J,$A76)&amp;"")</f>
        <v/>
      </c>
      <c r="G76" s="5" t="str">
        <f>IF($A76="","",INDEX(Matriz!$K:$K,$A76)&amp;"")</f>
        <v/>
      </c>
      <c r="H76" s="6" t="str">
        <f>IF($A76="","",IF(INDEX(Matriz!$L:$L,$A76)="","",INDEX(Matriz!$L:$L,$A76)))</f>
        <v/>
      </c>
      <c r="I76" s="5" t="str">
        <f>IF($A76="","",INDEX(Matriz!$P:$P,$A76)&amp;"")</f>
        <v/>
      </c>
    </row>
    <row r="77">
      <c r="A77" s="5" t="str">
        <f>IFERROR(MATCH(77-1,Matriz!$R:$R,0),"")</f>
        <v/>
      </c>
      <c r="B77" s="5" t="str">
        <f>IF($A77="","",INDEX(Matriz!$A:$A,$A77)&amp;"")</f>
        <v/>
      </c>
      <c r="C77" s="8" t="str">
        <f>IF($A77="","",INDEX(Matriz!$B:$B,$A77)&amp;"")</f>
        <v/>
      </c>
      <c r="D77" s="8" t="str">
        <f>IF($A77="","",INDEX(Matriz!$C:$C,$A77)&amp;"")</f>
        <v/>
      </c>
      <c r="E77" s="5" t="str">
        <f>IF($A77="","",INDEX(Matriz!$I:$I,$A77)&amp;"")</f>
        <v/>
      </c>
      <c r="F77" s="8" t="str">
        <f>IF($A77="","",INDEX(Matriz!$J:$J,$A77)&amp;"")</f>
        <v/>
      </c>
      <c r="G77" s="5" t="str">
        <f>IF($A77="","",INDEX(Matriz!$K:$K,$A77)&amp;"")</f>
        <v/>
      </c>
      <c r="H77" s="6" t="str">
        <f>IF($A77="","",IF(INDEX(Matriz!$L:$L,$A77)="","",INDEX(Matriz!$L:$L,$A77)))</f>
        <v/>
      </c>
      <c r="I77" s="5" t="str">
        <f>IF($A77="","",INDEX(Matriz!$P:$P,$A77)&amp;"")</f>
        <v/>
      </c>
    </row>
    <row r="78">
      <c r="A78" s="5" t="str">
        <f>IFERROR(MATCH(78-1,Matriz!$R:$R,0),"")</f>
        <v/>
      </c>
      <c r="B78" s="5" t="str">
        <f>IF($A78="","",INDEX(Matriz!$A:$A,$A78)&amp;"")</f>
        <v/>
      </c>
      <c r="C78" s="8" t="str">
        <f>IF($A78="","",INDEX(Matriz!$B:$B,$A78)&amp;"")</f>
        <v/>
      </c>
      <c r="D78" s="8" t="str">
        <f>IF($A78="","",INDEX(Matriz!$C:$C,$A78)&amp;"")</f>
        <v/>
      </c>
      <c r="E78" s="5" t="str">
        <f>IF($A78="","",INDEX(Matriz!$I:$I,$A78)&amp;"")</f>
        <v/>
      </c>
      <c r="F78" s="8" t="str">
        <f>IF($A78="","",INDEX(Matriz!$J:$J,$A78)&amp;"")</f>
        <v/>
      </c>
      <c r="G78" s="5" t="str">
        <f>IF($A78="","",INDEX(Matriz!$K:$K,$A78)&amp;"")</f>
        <v/>
      </c>
      <c r="H78" s="6" t="str">
        <f>IF($A78="","",IF(INDEX(Matriz!$L:$L,$A78)="","",INDEX(Matriz!$L:$L,$A78)))</f>
        <v/>
      </c>
      <c r="I78" s="5" t="str">
        <f>IF($A78="","",INDEX(Matriz!$P:$P,$A78)&amp;"")</f>
        <v/>
      </c>
    </row>
    <row r="79">
      <c r="A79" s="5" t="str">
        <f>IFERROR(MATCH(79-1,Matriz!$R:$R,0),"")</f>
        <v/>
      </c>
      <c r="B79" s="5" t="str">
        <f>IF($A79="","",INDEX(Matriz!$A:$A,$A79)&amp;"")</f>
        <v/>
      </c>
      <c r="C79" s="8" t="str">
        <f>IF($A79="","",INDEX(Matriz!$B:$B,$A79)&amp;"")</f>
        <v/>
      </c>
      <c r="D79" s="8" t="str">
        <f>IF($A79="","",INDEX(Matriz!$C:$C,$A79)&amp;"")</f>
        <v/>
      </c>
      <c r="E79" s="5" t="str">
        <f>IF($A79="","",INDEX(Matriz!$I:$I,$A79)&amp;"")</f>
        <v/>
      </c>
      <c r="F79" s="8" t="str">
        <f>IF($A79="","",INDEX(Matriz!$J:$J,$A79)&amp;"")</f>
        <v/>
      </c>
      <c r="G79" s="5" t="str">
        <f>IF($A79="","",INDEX(Matriz!$K:$K,$A79)&amp;"")</f>
        <v/>
      </c>
      <c r="H79" s="6" t="str">
        <f>IF($A79="","",IF(INDEX(Matriz!$L:$L,$A79)="","",INDEX(Matriz!$L:$L,$A79)))</f>
        <v/>
      </c>
      <c r="I79" s="5" t="str">
        <f>IF($A79="","",INDEX(Matriz!$P:$P,$A79)&amp;"")</f>
        <v/>
      </c>
    </row>
    <row r="80">
      <c r="A80" s="5" t="str">
        <f>IFERROR(MATCH(80-1,Matriz!$R:$R,0),"")</f>
        <v/>
      </c>
      <c r="B80" s="5" t="str">
        <f>IF($A80="","",INDEX(Matriz!$A:$A,$A80)&amp;"")</f>
        <v/>
      </c>
      <c r="C80" s="8" t="str">
        <f>IF($A80="","",INDEX(Matriz!$B:$B,$A80)&amp;"")</f>
        <v/>
      </c>
      <c r="D80" s="8" t="str">
        <f>IF($A80="","",INDEX(Matriz!$C:$C,$A80)&amp;"")</f>
        <v/>
      </c>
      <c r="E80" s="5" t="str">
        <f>IF($A80="","",INDEX(Matriz!$I:$I,$A80)&amp;"")</f>
        <v/>
      </c>
      <c r="F80" s="8" t="str">
        <f>IF($A80="","",INDEX(Matriz!$J:$J,$A80)&amp;"")</f>
        <v/>
      </c>
      <c r="G80" s="5" t="str">
        <f>IF($A80="","",INDEX(Matriz!$K:$K,$A80)&amp;"")</f>
        <v/>
      </c>
      <c r="H80" s="6" t="str">
        <f>IF($A80="","",IF(INDEX(Matriz!$L:$L,$A80)="","",INDEX(Matriz!$L:$L,$A80)))</f>
        <v/>
      </c>
      <c r="I80" s="5" t="str">
        <f>IF($A80="","",INDEX(Matriz!$P:$P,$A80)&amp;"")</f>
        <v/>
      </c>
    </row>
    <row r="81">
      <c r="A81" s="5" t="str">
        <f>IFERROR(MATCH(81-1,Matriz!$R:$R,0),"")</f>
        <v/>
      </c>
      <c r="B81" s="5" t="str">
        <f>IF($A81="","",INDEX(Matriz!$A:$A,$A81)&amp;"")</f>
        <v/>
      </c>
      <c r="C81" s="8" t="str">
        <f>IF($A81="","",INDEX(Matriz!$B:$B,$A81)&amp;"")</f>
        <v/>
      </c>
      <c r="D81" s="8" t="str">
        <f>IF($A81="","",INDEX(Matriz!$C:$C,$A81)&amp;"")</f>
        <v/>
      </c>
      <c r="E81" s="5" t="str">
        <f>IF($A81="","",INDEX(Matriz!$I:$I,$A81)&amp;"")</f>
        <v/>
      </c>
      <c r="F81" s="8" t="str">
        <f>IF($A81="","",INDEX(Matriz!$J:$J,$A81)&amp;"")</f>
        <v/>
      </c>
      <c r="G81" s="5" t="str">
        <f>IF($A81="","",INDEX(Matriz!$K:$K,$A81)&amp;"")</f>
        <v/>
      </c>
      <c r="H81" s="6" t="str">
        <f>IF($A81="","",IF(INDEX(Matriz!$L:$L,$A81)="","",INDEX(Matriz!$L:$L,$A81)))</f>
        <v/>
      </c>
      <c r="I81" s="5" t="str">
        <f>IF($A81="","",INDEX(Matriz!$P:$P,$A81)&amp;"")</f>
        <v/>
      </c>
    </row>
    <row r="82">
      <c r="A82" s="5" t="str">
        <f>IFERROR(MATCH(82-1,Matriz!$R:$R,0),"")</f>
        <v/>
      </c>
      <c r="B82" s="5" t="str">
        <f>IF($A82="","",INDEX(Matriz!$A:$A,$A82)&amp;"")</f>
        <v/>
      </c>
      <c r="C82" s="8" t="str">
        <f>IF($A82="","",INDEX(Matriz!$B:$B,$A82)&amp;"")</f>
        <v/>
      </c>
      <c r="D82" s="8" t="str">
        <f>IF($A82="","",INDEX(Matriz!$C:$C,$A82)&amp;"")</f>
        <v/>
      </c>
      <c r="E82" s="5" t="str">
        <f>IF($A82="","",INDEX(Matriz!$I:$I,$A82)&amp;"")</f>
        <v/>
      </c>
      <c r="F82" s="8" t="str">
        <f>IF($A82="","",INDEX(Matriz!$J:$J,$A82)&amp;"")</f>
        <v/>
      </c>
      <c r="G82" s="5" t="str">
        <f>IF($A82="","",INDEX(Matriz!$K:$K,$A82)&amp;"")</f>
        <v/>
      </c>
      <c r="H82" s="6" t="str">
        <f>IF($A82="","",IF(INDEX(Matriz!$L:$L,$A82)="","",INDEX(Matriz!$L:$L,$A82)))</f>
        <v/>
      </c>
      <c r="I82" s="5" t="str">
        <f>IF($A82="","",INDEX(Matriz!$P:$P,$A82)&amp;"")</f>
        <v/>
      </c>
    </row>
    <row r="83">
      <c r="A83" s="5" t="str">
        <f>IFERROR(MATCH(83-1,Matriz!$R:$R,0),"")</f>
        <v/>
      </c>
      <c r="B83" s="5" t="str">
        <f>IF($A83="","",INDEX(Matriz!$A:$A,$A83)&amp;"")</f>
        <v/>
      </c>
      <c r="C83" s="8" t="str">
        <f>IF($A83="","",INDEX(Matriz!$B:$B,$A83)&amp;"")</f>
        <v/>
      </c>
      <c r="D83" s="8" t="str">
        <f>IF($A83="","",INDEX(Matriz!$C:$C,$A83)&amp;"")</f>
        <v/>
      </c>
      <c r="E83" s="5" t="str">
        <f>IF($A83="","",INDEX(Matriz!$I:$I,$A83)&amp;"")</f>
        <v/>
      </c>
      <c r="F83" s="8" t="str">
        <f>IF($A83="","",INDEX(Matriz!$J:$J,$A83)&amp;"")</f>
        <v/>
      </c>
      <c r="G83" s="5" t="str">
        <f>IF($A83="","",INDEX(Matriz!$K:$K,$A83)&amp;"")</f>
        <v/>
      </c>
      <c r="H83" s="6" t="str">
        <f>IF($A83="","",IF(INDEX(Matriz!$L:$L,$A83)="","",INDEX(Matriz!$L:$L,$A83)))</f>
        <v/>
      </c>
      <c r="I83" s="5" t="str">
        <f>IF($A83="","",INDEX(Matriz!$P:$P,$A83)&amp;"")</f>
        <v/>
      </c>
    </row>
    <row r="84">
      <c r="A84" s="5" t="str">
        <f>IFERROR(MATCH(84-1,Matriz!$R:$R,0),"")</f>
        <v/>
      </c>
      <c r="B84" s="5" t="str">
        <f>IF($A84="","",INDEX(Matriz!$A:$A,$A84)&amp;"")</f>
        <v/>
      </c>
      <c r="C84" s="8" t="str">
        <f>IF($A84="","",INDEX(Matriz!$B:$B,$A84)&amp;"")</f>
        <v/>
      </c>
      <c r="D84" s="8" t="str">
        <f>IF($A84="","",INDEX(Matriz!$C:$C,$A84)&amp;"")</f>
        <v/>
      </c>
      <c r="E84" s="5" t="str">
        <f>IF($A84="","",INDEX(Matriz!$I:$I,$A84)&amp;"")</f>
        <v/>
      </c>
      <c r="F84" s="8" t="str">
        <f>IF($A84="","",INDEX(Matriz!$J:$J,$A84)&amp;"")</f>
        <v/>
      </c>
      <c r="G84" s="5" t="str">
        <f>IF($A84="","",INDEX(Matriz!$K:$K,$A84)&amp;"")</f>
        <v/>
      </c>
      <c r="H84" s="6" t="str">
        <f>IF($A84="","",IF(INDEX(Matriz!$L:$L,$A84)="","",INDEX(Matriz!$L:$L,$A84)))</f>
        <v/>
      </c>
      <c r="I84" s="5" t="str">
        <f>IF($A84="","",INDEX(Matriz!$P:$P,$A84)&amp;"")</f>
        <v/>
      </c>
    </row>
    <row r="85">
      <c r="A85" s="5" t="str">
        <f>IFERROR(MATCH(85-1,Matriz!$R:$R,0),"")</f>
        <v/>
      </c>
      <c r="B85" s="5" t="str">
        <f>IF($A85="","",INDEX(Matriz!$A:$A,$A85)&amp;"")</f>
        <v/>
      </c>
      <c r="C85" s="8" t="str">
        <f>IF($A85="","",INDEX(Matriz!$B:$B,$A85)&amp;"")</f>
        <v/>
      </c>
      <c r="D85" s="8" t="str">
        <f>IF($A85="","",INDEX(Matriz!$C:$C,$A85)&amp;"")</f>
        <v/>
      </c>
      <c r="E85" s="5" t="str">
        <f>IF($A85="","",INDEX(Matriz!$I:$I,$A85)&amp;"")</f>
        <v/>
      </c>
      <c r="F85" s="8" t="str">
        <f>IF($A85="","",INDEX(Matriz!$J:$J,$A85)&amp;"")</f>
        <v/>
      </c>
      <c r="G85" s="5" t="str">
        <f>IF($A85="","",INDEX(Matriz!$K:$K,$A85)&amp;"")</f>
        <v/>
      </c>
      <c r="H85" s="6" t="str">
        <f>IF($A85="","",IF(INDEX(Matriz!$L:$L,$A85)="","",INDEX(Matriz!$L:$L,$A85)))</f>
        <v/>
      </c>
      <c r="I85" s="5" t="str">
        <f>IF($A85="","",INDEX(Matriz!$P:$P,$A85)&amp;"")</f>
        <v/>
      </c>
    </row>
    <row r="86">
      <c r="A86" s="5" t="str">
        <f>IFERROR(MATCH(86-1,Matriz!$R:$R,0),"")</f>
        <v/>
      </c>
      <c r="B86" s="5" t="str">
        <f>IF($A86="","",INDEX(Matriz!$A:$A,$A86)&amp;"")</f>
        <v/>
      </c>
      <c r="C86" s="8" t="str">
        <f>IF($A86="","",INDEX(Matriz!$B:$B,$A86)&amp;"")</f>
        <v/>
      </c>
      <c r="D86" s="8" t="str">
        <f>IF($A86="","",INDEX(Matriz!$C:$C,$A86)&amp;"")</f>
        <v/>
      </c>
      <c r="E86" s="5" t="str">
        <f>IF($A86="","",INDEX(Matriz!$I:$I,$A86)&amp;"")</f>
        <v/>
      </c>
      <c r="F86" s="8" t="str">
        <f>IF($A86="","",INDEX(Matriz!$J:$J,$A86)&amp;"")</f>
        <v/>
      </c>
      <c r="G86" s="5" t="str">
        <f>IF($A86="","",INDEX(Matriz!$K:$K,$A86)&amp;"")</f>
        <v/>
      </c>
      <c r="H86" s="6" t="str">
        <f>IF($A86="","",IF(INDEX(Matriz!$L:$L,$A86)="","",INDEX(Matriz!$L:$L,$A86)))</f>
        <v/>
      </c>
      <c r="I86" s="5" t="str">
        <f>IF($A86="","",INDEX(Matriz!$P:$P,$A86)&amp;"")</f>
        <v/>
      </c>
    </row>
    <row r="87">
      <c r="A87" s="5" t="str">
        <f>IFERROR(MATCH(87-1,Matriz!$R:$R,0),"")</f>
        <v/>
      </c>
      <c r="B87" s="5" t="str">
        <f>IF($A87="","",INDEX(Matriz!$A:$A,$A87)&amp;"")</f>
        <v/>
      </c>
      <c r="C87" s="8" t="str">
        <f>IF($A87="","",INDEX(Matriz!$B:$B,$A87)&amp;"")</f>
        <v/>
      </c>
      <c r="D87" s="8" t="str">
        <f>IF($A87="","",INDEX(Matriz!$C:$C,$A87)&amp;"")</f>
        <v/>
      </c>
      <c r="E87" s="5" t="str">
        <f>IF($A87="","",INDEX(Matriz!$I:$I,$A87)&amp;"")</f>
        <v/>
      </c>
      <c r="F87" s="8" t="str">
        <f>IF($A87="","",INDEX(Matriz!$J:$J,$A87)&amp;"")</f>
        <v/>
      </c>
      <c r="G87" s="5" t="str">
        <f>IF($A87="","",INDEX(Matriz!$K:$K,$A87)&amp;"")</f>
        <v/>
      </c>
      <c r="H87" s="6" t="str">
        <f>IF($A87="","",IF(INDEX(Matriz!$L:$L,$A87)="","",INDEX(Matriz!$L:$L,$A87)))</f>
        <v/>
      </c>
      <c r="I87" s="5" t="str">
        <f>IF($A87="","",INDEX(Matriz!$P:$P,$A87)&amp;"")</f>
        <v/>
      </c>
    </row>
    <row r="88">
      <c r="A88" s="5" t="str">
        <f>IFERROR(MATCH(88-1,Matriz!$R:$R,0),"")</f>
        <v/>
      </c>
      <c r="B88" s="5" t="str">
        <f>IF($A88="","",INDEX(Matriz!$A:$A,$A88)&amp;"")</f>
        <v/>
      </c>
      <c r="C88" s="8" t="str">
        <f>IF($A88="","",INDEX(Matriz!$B:$B,$A88)&amp;"")</f>
        <v/>
      </c>
      <c r="D88" s="8" t="str">
        <f>IF($A88="","",INDEX(Matriz!$C:$C,$A88)&amp;"")</f>
        <v/>
      </c>
      <c r="E88" s="5" t="str">
        <f>IF($A88="","",INDEX(Matriz!$I:$I,$A88)&amp;"")</f>
        <v/>
      </c>
      <c r="F88" s="8" t="str">
        <f>IF($A88="","",INDEX(Matriz!$J:$J,$A88)&amp;"")</f>
        <v/>
      </c>
      <c r="G88" s="5" t="str">
        <f>IF($A88="","",INDEX(Matriz!$K:$K,$A88)&amp;"")</f>
        <v/>
      </c>
      <c r="H88" s="6" t="str">
        <f>IF($A88="","",IF(INDEX(Matriz!$L:$L,$A88)="","",INDEX(Matriz!$L:$L,$A88)))</f>
        <v/>
      </c>
      <c r="I88" s="5" t="str">
        <f>IF($A88="","",INDEX(Matriz!$P:$P,$A88)&amp;"")</f>
        <v/>
      </c>
    </row>
    <row r="89">
      <c r="A89" s="5" t="str">
        <f>IFERROR(MATCH(89-1,Matriz!$R:$R,0),"")</f>
        <v/>
      </c>
      <c r="B89" s="5" t="str">
        <f>IF($A89="","",INDEX(Matriz!$A:$A,$A89)&amp;"")</f>
        <v/>
      </c>
      <c r="C89" s="8" t="str">
        <f>IF($A89="","",INDEX(Matriz!$B:$B,$A89)&amp;"")</f>
        <v/>
      </c>
      <c r="D89" s="8" t="str">
        <f>IF($A89="","",INDEX(Matriz!$C:$C,$A89)&amp;"")</f>
        <v/>
      </c>
      <c r="E89" s="5" t="str">
        <f>IF($A89="","",INDEX(Matriz!$I:$I,$A89)&amp;"")</f>
        <v/>
      </c>
      <c r="F89" s="8" t="str">
        <f>IF($A89="","",INDEX(Matriz!$J:$J,$A89)&amp;"")</f>
        <v/>
      </c>
      <c r="G89" s="5" t="str">
        <f>IF($A89="","",INDEX(Matriz!$K:$K,$A89)&amp;"")</f>
        <v/>
      </c>
      <c r="H89" s="6" t="str">
        <f>IF($A89="","",IF(INDEX(Matriz!$L:$L,$A89)="","",INDEX(Matriz!$L:$L,$A89)))</f>
        <v/>
      </c>
      <c r="I89" s="5" t="str">
        <f>IF($A89="","",INDEX(Matriz!$P:$P,$A89)&amp;"")</f>
        <v/>
      </c>
    </row>
    <row r="90">
      <c r="A90" s="5" t="str">
        <f>IFERROR(MATCH(90-1,Matriz!$R:$R,0),"")</f>
        <v/>
      </c>
      <c r="B90" s="5" t="str">
        <f>IF($A90="","",INDEX(Matriz!$A:$A,$A90)&amp;"")</f>
        <v/>
      </c>
      <c r="C90" s="8" t="str">
        <f>IF($A90="","",INDEX(Matriz!$B:$B,$A90)&amp;"")</f>
        <v/>
      </c>
      <c r="D90" s="8" t="str">
        <f>IF($A90="","",INDEX(Matriz!$C:$C,$A90)&amp;"")</f>
        <v/>
      </c>
      <c r="E90" s="5" t="str">
        <f>IF($A90="","",INDEX(Matriz!$I:$I,$A90)&amp;"")</f>
        <v/>
      </c>
      <c r="F90" s="8" t="str">
        <f>IF($A90="","",INDEX(Matriz!$J:$J,$A90)&amp;"")</f>
        <v/>
      </c>
      <c r="G90" s="5" t="str">
        <f>IF($A90="","",INDEX(Matriz!$K:$K,$A90)&amp;"")</f>
        <v/>
      </c>
      <c r="H90" s="6" t="str">
        <f>IF($A90="","",IF(INDEX(Matriz!$L:$L,$A90)="","",INDEX(Matriz!$L:$L,$A90)))</f>
        <v/>
      </c>
      <c r="I90" s="5" t="str">
        <f>IF($A90="","",INDEX(Matriz!$P:$P,$A90)&amp;"")</f>
        <v/>
      </c>
    </row>
    <row r="91">
      <c r="A91" s="5" t="str">
        <f>IFERROR(MATCH(91-1,Matriz!$R:$R,0),"")</f>
        <v/>
      </c>
      <c r="B91" s="5" t="str">
        <f>IF($A91="","",INDEX(Matriz!$A:$A,$A91)&amp;"")</f>
        <v/>
      </c>
      <c r="C91" s="8" t="str">
        <f>IF($A91="","",INDEX(Matriz!$B:$B,$A91)&amp;"")</f>
        <v/>
      </c>
      <c r="D91" s="8" t="str">
        <f>IF($A91="","",INDEX(Matriz!$C:$C,$A91)&amp;"")</f>
        <v/>
      </c>
      <c r="E91" s="5" t="str">
        <f>IF($A91="","",INDEX(Matriz!$I:$I,$A91)&amp;"")</f>
        <v/>
      </c>
      <c r="F91" s="8" t="str">
        <f>IF($A91="","",INDEX(Matriz!$J:$J,$A91)&amp;"")</f>
        <v/>
      </c>
      <c r="G91" s="5" t="str">
        <f>IF($A91="","",INDEX(Matriz!$K:$K,$A91)&amp;"")</f>
        <v/>
      </c>
      <c r="H91" s="6" t="str">
        <f>IF($A91="","",IF(INDEX(Matriz!$L:$L,$A91)="","",INDEX(Matriz!$L:$L,$A91)))</f>
        <v/>
      </c>
      <c r="I91" s="5" t="str">
        <f>IF($A91="","",INDEX(Matriz!$P:$P,$A91)&amp;"")</f>
        <v/>
      </c>
    </row>
    <row r="92">
      <c r="A92" s="5" t="str">
        <f>IFERROR(MATCH(92-1,Matriz!$R:$R,0),"")</f>
        <v/>
      </c>
      <c r="B92" s="5" t="str">
        <f>IF($A92="","",INDEX(Matriz!$A:$A,$A92)&amp;"")</f>
        <v/>
      </c>
      <c r="C92" s="8" t="str">
        <f>IF($A92="","",INDEX(Matriz!$B:$B,$A92)&amp;"")</f>
        <v/>
      </c>
      <c r="D92" s="8" t="str">
        <f>IF($A92="","",INDEX(Matriz!$C:$C,$A92)&amp;"")</f>
        <v/>
      </c>
      <c r="E92" s="5" t="str">
        <f>IF($A92="","",INDEX(Matriz!$I:$I,$A92)&amp;"")</f>
        <v/>
      </c>
      <c r="F92" s="8" t="str">
        <f>IF($A92="","",INDEX(Matriz!$J:$J,$A92)&amp;"")</f>
        <v/>
      </c>
      <c r="G92" s="5" t="str">
        <f>IF($A92="","",INDEX(Matriz!$K:$K,$A92)&amp;"")</f>
        <v/>
      </c>
      <c r="H92" s="6" t="str">
        <f>IF($A92="","",IF(INDEX(Matriz!$L:$L,$A92)="","",INDEX(Matriz!$L:$L,$A92)))</f>
        <v/>
      </c>
      <c r="I92" s="5" t="str">
        <f>IF($A92="","",INDEX(Matriz!$P:$P,$A92)&amp;"")</f>
        <v/>
      </c>
    </row>
    <row r="93">
      <c r="A93" s="5" t="str">
        <f>IFERROR(MATCH(93-1,Matriz!$R:$R,0),"")</f>
        <v/>
      </c>
      <c r="B93" s="5" t="str">
        <f>IF($A93="","",INDEX(Matriz!$A:$A,$A93)&amp;"")</f>
        <v/>
      </c>
      <c r="C93" s="8" t="str">
        <f>IF($A93="","",INDEX(Matriz!$B:$B,$A93)&amp;"")</f>
        <v/>
      </c>
      <c r="D93" s="8" t="str">
        <f>IF($A93="","",INDEX(Matriz!$C:$C,$A93)&amp;"")</f>
        <v/>
      </c>
      <c r="E93" s="5" t="str">
        <f>IF($A93="","",INDEX(Matriz!$I:$I,$A93)&amp;"")</f>
        <v/>
      </c>
      <c r="F93" s="8" t="str">
        <f>IF($A93="","",INDEX(Matriz!$J:$J,$A93)&amp;"")</f>
        <v/>
      </c>
      <c r="G93" s="5" t="str">
        <f>IF($A93="","",INDEX(Matriz!$K:$K,$A93)&amp;"")</f>
        <v/>
      </c>
      <c r="H93" s="6" t="str">
        <f>IF($A93="","",IF(INDEX(Matriz!$L:$L,$A93)="","",INDEX(Matriz!$L:$L,$A93)))</f>
        <v/>
      </c>
      <c r="I93" s="5" t="str">
        <f>IF($A93="","",INDEX(Matriz!$P:$P,$A93)&amp;"")</f>
        <v/>
      </c>
    </row>
    <row r="94">
      <c r="A94" s="5" t="str">
        <f>IFERROR(MATCH(94-1,Matriz!$R:$R,0),"")</f>
        <v/>
      </c>
      <c r="B94" s="5" t="str">
        <f>IF($A94="","",INDEX(Matriz!$A:$A,$A94)&amp;"")</f>
        <v/>
      </c>
      <c r="C94" s="8" t="str">
        <f>IF($A94="","",INDEX(Matriz!$B:$B,$A94)&amp;"")</f>
        <v/>
      </c>
      <c r="D94" s="8" t="str">
        <f>IF($A94="","",INDEX(Matriz!$C:$C,$A94)&amp;"")</f>
        <v/>
      </c>
      <c r="E94" s="5" t="str">
        <f>IF($A94="","",INDEX(Matriz!$I:$I,$A94)&amp;"")</f>
        <v/>
      </c>
      <c r="F94" s="8" t="str">
        <f>IF($A94="","",INDEX(Matriz!$J:$J,$A94)&amp;"")</f>
        <v/>
      </c>
      <c r="G94" s="5" t="str">
        <f>IF($A94="","",INDEX(Matriz!$K:$K,$A94)&amp;"")</f>
        <v/>
      </c>
      <c r="H94" s="6" t="str">
        <f>IF($A94="","",IF(INDEX(Matriz!$L:$L,$A94)="","",INDEX(Matriz!$L:$L,$A94)))</f>
        <v/>
      </c>
      <c r="I94" s="5" t="str">
        <f>IF($A94="","",INDEX(Matriz!$P:$P,$A94)&amp;"")</f>
        <v/>
      </c>
    </row>
    <row r="95">
      <c r="A95" s="5" t="str">
        <f>IFERROR(MATCH(95-1,Matriz!$R:$R,0),"")</f>
        <v/>
      </c>
      <c r="B95" s="5" t="str">
        <f>IF($A95="","",INDEX(Matriz!$A:$A,$A95)&amp;"")</f>
        <v/>
      </c>
      <c r="C95" s="8" t="str">
        <f>IF($A95="","",INDEX(Matriz!$B:$B,$A95)&amp;"")</f>
        <v/>
      </c>
      <c r="D95" s="8" t="str">
        <f>IF($A95="","",INDEX(Matriz!$C:$C,$A95)&amp;"")</f>
        <v/>
      </c>
      <c r="E95" s="5" t="str">
        <f>IF($A95="","",INDEX(Matriz!$I:$I,$A95)&amp;"")</f>
        <v/>
      </c>
      <c r="F95" s="8" t="str">
        <f>IF($A95="","",INDEX(Matriz!$J:$J,$A95)&amp;"")</f>
        <v/>
      </c>
      <c r="G95" s="5" t="str">
        <f>IF($A95="","",INDEX(Matriz!$K:$K,$A95)&amp;"")</f>
        <v/>
      </c>
      <c r="H95" s="6" t="str">
        <f>IF($A95="","",IF(INDEX(Matriz!$L:$L,$A95)="","",INDEX(Matriz!$L:$L,$A95)))</f>
        <v/>
      </c>
      <c r="I95" s="5" t="str">
        <f>IF($A95="","",INDEX(Matriz!$P:$P,$A95)&amp;"")</f>
        <v/>
      </c>
    </row>
    <row r="96">
      <c r="A96" s="5" t="str">
        <f>IFERROR(MATCH(96-1,Matriz!$R:$R,0),"")</f>
        <v/>
      </c>
      <c r="B96" s="5" t="str">
        <f>IF($A96="","",INDEX(Matriz!$A:$A,$A96)&amp;"")</f>
        <v/>
      </c>
      <c r="C96" s="8" t="str">
        <f>IF($A96="","",INDEX(Matriz!$B:$B,$A96)&amp;"")</f>
        <v/>
      </c>
      <c r="D96" s="8" t="str">
        <f>IF($A96="","",INDEX(Matriz!$C:$C,$A96)&amp;"")</f>
        <v/>
      </c>
      <c r="E96" s="5" t="str">
        <f>IF($A96="","",INDEX(Matriz!$I:$I,$A96)&amp;"")</f>
        <v/>
      </c>
      <c r="F96" s="8" t="str">
        <f>IF($A96="","",INDEX(Matriz!$J:$J,$A96)&amp;"")</f>
        <v/>
      </c>
      <c r="G96" s="5" t="str">
        <f>IF($A96="","",INDEX(Matriz!$K:$K,$A96)&amp;"")</f>
        <v/>
      </c>
      <c r="H96" s="6" t="str">
        <f>IF($A96="","",IF(INDEX(Matriz!$L:$L,$A96)="","",INDEX(Matriz!$L:$L,$A96)))</f>
        <v/>
      </c>
      <c r="I96" s="5" t="str">
        <f>IF($A96="","",INDEX(Matriz!$P:$P,$A96)&amp;"")</f>
        <v/>
      </c>
    </row>
    <row r="97">
      <c r="A97" s="5" t="str">
        <f>IFERROR(MATCH(97-1,Matriz!$R:$R,0),"")</f>
        <v/>
      </c>
      <c r="B97" s="5" t="str">
        <f>IF($A97="","",INDEX(Matriz!$A:$A,$A97)&amp;"")</f>
        <v/>
      </c>
      <c r="C97" s="8" t="str">
        <f>IF($A97="","",INDEX(Matriz!$B:$B,$A97)&amp;"")</f>
        <v/>
      </c>
      <c r="D97" s="8" t="str">
        <f>IF($A97="","",INDEX(Matriz!$C:$C,$A97)&amp;"")</f>
        <v/>
      </c>
      <c r="E97" s="5" t="str">
        <f>IF($A97="","",INDEX(Matriz!$I:$I,$A97)&amp;"")</f>
        <v/>
      </c>
      <c r="F97" s="8" t="str">
        <f>IF($A97="","",INDEX(Matriz!$J:$J,$A97)&amp;"")</f>
        <v/>
      </c>
      <c r="G97" s="5" t="str">
        <f>IF($A97="","",INDEX(Matriz!$K:$K,$A97)&amp;"")</f>
        <v/>
      </c>
      <c r="H97" s="6" t="str">
        <f>IF($A97="","",IF(INDEX(Matriz!$L:$L,$A97)="","",INDEX(Matriz!$L:$L,$A97)))</f>
        <v/>
      </c>
      <c r="I97" s="5" t="str">
        <f>IF($A97="","",INDEX(Matriz!$P:$P,$A97)&amp;"")</f>
        <v/>
      </c>
    </row>
    <row r="98">
      <c r="A98" s="5" t="str">
        <f>IFERROR(MATCH(98-1,Matriz!$R:$R,0),"")</f>
        <v/>
      </c>
      <c r="B98" s="5" t="str">
        <f>IF($A98="","",INDEX(Matriz!$A:$A,$A98)&amp;"")</f>
        <v/>
      </c>
      <c r="C98" s="8" t="str">
        <f>IF($A98="","",INDEX(Matriz!$B:$B,$A98)&amp;"")</f>
        <v/>
      </c>
      <c r="D98" s="8" t="str">
        <f>IF($A98="","",INDEX(Matriz!$C:$C,$A98)&amp;"")</f>
        <v/>
      </c>
      <c r="E98" s="5" t="str">
        <f>IF($A98="","",INDEX(Matriz!$I:$I,$A98)&amp;"")</f>
        <v/>
      </c>
      <c r="F98" s="8" t="str">
        <f>IF($A98="","",INDEX(Matriz!$J:$J,$A98)&amp;"")</f>
        <v/>
      </c>
      <c r="G98" s="5" t="str">
        <f>IF($A98="","",INDEX(Matriz!$K:$K,$A98)&amp;"")</f>
        <v/>
      </c>
      <c r="H98" s="6" t="str">
        <f>IF($A98="","",IF(INDEX(Matriz!$L:$L,$A98)="","",INDEX(Matriz!$L:$L,$A98)))</f>
        <v/>
      </c>
      <c r="I98" s="5" t="str">
        <f>IF($A98="","",INDEX(Matriz!$P:$P,$A98)&amp;"")</f>
        <v/>
      </c>
    </row>
    <row r="99">
      <c r="A99" s="5" t="str">
        <f>IFERROR(MATCH(99-1,Matriz!$R:$R,0),"")</f>
        <v/>
      </c>
      <c r="B99" s="5" t="str">
        <f>IF($A99="","",INDEX(Matriz!$A:$A,$A99)&amp;"")</f>
        <v/>
      </c>
      <c r="C99" s="8" t="str">
        <f>IF($A99="","",INDEX(Matriz!$B:$B,$A99)&amp;"")</f>
        <v/>
      </c>
      <c r="D99" s="8" t="str">
        <f>IF($A99="","",INDEX(Matriz!$C:$C,$A99)&amp;"")</f>
        <v/>
      </c>
      <c r="E99" s="5" t="str">
        <f>IF($A99="","",INDEX(Matriz!$I:$I,$A99)&amp;"")</f>
        <v/>
      </c>
      <c r="F99" s="8" t="str">
        <f>IF($A99="","",INDEX(Matriz!$J:$J,$A99)&amp;"")</f>
        <v/>
      </c>
      <c r="G99" s="5" t="str">
        <f>IF($A99="","",INDEX(Matriz!$K:$K,$A99)&amp;"")</f>
        <v/>
      </c>
      <c r="H99" s="6" t="str">
        <f>IF($A99="","",IF(INDEX(Matriz!$L:$L,$A99)="","",INDEX(Matriz!$L:$L,$A99)))</f>
        <v/>
      </c>
      <c r="I99" s="5" t="str">
        <f>IF($A99="","",INDEX(Matriz!$P:$P,$A99)&amp;"")</f>
        <v/>
      </c>
    </row>
    <row r="100">
      <c r="A100" s="5" t="str">
        <f>IFERROR(MATCH(100-1,Matriz!$R:$R,0),"")</f>
        <v/>
      </c>
      <c r="B100" s="5" t="str">
        <f>IF($A100="","",INDEX(Matriz!$A:$A,$A100)&amp;"")</f>
        <v/>
      </c>
      <c r="C100" s="8" t="str">
        <f>IF($A100="","",INDEX(Matriz!$B:$B,$A100)&amp;"")</f>
        <v/>
      </c>
      <c r="D100" s="8" t="str">
        <f>IF($A100="","",INDEX(Matriz!$C:$C,$A100)&amp;"")</f>
        <v/>
      </c>
      <c r="E100" s="5" t="str">
        <f>IF($A100="","",INDEX(Matriz!$I:$I,$A100)&amp;"")</f>
        <v/>
      </c>
      <c r="F100" s="8" t="str">
        <f>IF($A100="","",INDEX(Matriz!$J:$J,$A100)&amp;"")</f>
        <v/>
      </c>
      <c r="G100" s="5" t="str">
        <f>IF($A100="","",INDEX(Matriz!$K:$K,$A100)&amp;"")</f>
        <v/>
      </c>
      <c r="H100" s="6" t="str">
        <f>IF($A100="","",IF(INDEX(Matriz!$L:$L,$A100)="","",INDEX(Matriz!$L:$L,$A100)))</f>
        <v/>
      </c>
      <c r="I100" s="5" t="str">
        <f>IF($A100="","",INDEX(Matriz!$P:$P,$A100)&amp;"")</f>
        <v/>
      </c>
    </row>
    <row r="101">
      <c r="A101" s="5" t="str">
        <f>IFERROR(MATCH(101-1,Matriz!$R:$R,0),"")</f>
        <v/>
      </c>
      <c r="B101" s="5" t="str">
        <f>IF($A101="","",INDEX(Matriz!$A:$A,$A101)&amp;"")</f>
        <v/>
      </c>
      <c r="C101" s="8" t="str">
        <f>IF($A101="","",INDEX(Matriz!$B:$B,$A101)&amp;"")</f>
        <v/>
      </c>
      <c r="D101" s="8" t="str">
        <f>IF($A101="","",INDEX(Matriz!$C:$C,$A101)&amp;"")</f>
        <v/>
      </c>
      <c r="E101" s="5" t="str">
        <f>IF($A101="","",INDEX(Matriz!$I:$I,$A101)&amp;"")</f>
        <v/>
      </c>
      <c r="F101" s="8" t="str">
        <f>IF($A101="","",INDEX(Matriz!$J:$J,$A101)&amp;"")</f>
        <v/>
      </c>
      <c r="G101" s="5" t="str">
        <f>IF($A101="","",INDEX(Matriz!$K:$K,$A101)&amp;"")</f>
        <v/>
      </c>
      <c r="H101" s="6" t="str">
        <f>IF($A101="","",IF(INDEX(Matriz!$L:$L,$A101)="","",INDEX(Matriz!$L:$L,$A101)))</f>
        <v/>
      </c>
      <c r="I101" s="5" t="str">
        <f>IF($A101="","",INDEX(Matriz!$P:$P,$A101)&amp;"")</f>
        <v/>
      </c>
    </row>
    <row r="102">
      <c r="A102" s="5" t="str">
        <f>IFERROR(MATCH(102-1,Matriz!$R:$R,0),"")</f>
        <v/>
      </c>
      <c r="B102" s="5" t="str">
        <f>IF($A102="","",INDEX(Matriz!$A:$A,$A102)&amp;"")</f>
        <v/>
      </c>
      <c r="C102" s="8" t="str">
        <f>IF($A102="","",INDEX(Matriz!$B:$B,$A102)&amp;"")</f>
        <v/>
      </c>
      <c r="D102" s="8" t="str">
        <f>IF($A102="","",INDEX(Matriz!$C:$C,$A102)&amp;"")</f>
        <v/>
      </c>
      <c r="E102" s="5" t="str">
        <f>IF($A102="","",INDEX(Matriz!$I:$I,$A102)&amp;"")</f>
        <v/>
      </c>
      <c r="F102" s="8" t="str">
        <f>IF($A102="","",INDEX(Matriz!$J:$J,$A102)&amp;"")</f>
        <v/>
      </c>
      <c r="G102" s="5" t="str">
        <f>IF($A102="","",INDEX(Matriz!$K:$K,$A102)&amp;"")</f>
        <v/>
      </c>
      <c r="H102" s="6" t="str">
        <f>IF($A102="","",IF(INDEX(Matriz!$L:$L,$A102)="","",INDEX(Matriz!$L:$L,$A102)))</f>
        <v/>
      </c>
      <c r="I102" s="5" t="str">
        <f>IF($A102="","",INDEX(Matriz!$P:$P,$A102)&amp;"")</f>
        <v/>
      </c>
    </row>
    <row r="103">
      <c r="A103" s="5" t="str">
        <f>IFERROR(MATCH(103-1,Matriz!$R:$R,0),"")</f>
        <v/>
      </c>
      <c r="B103" s="5" t="str">
        <f>IF($A103="","",INDEX(Matriz!$A:$A,$A103)&amp;"")</f>
        <v/>
      </c>
      <c r="C103" s="8" t="str">
        <f>IF($A103="","",INDEX(Matriz!$B:$B,$A103)&amp;"")</f>
        <v/>
      </c>
      <c r="D103" s="8" t="str">
        <f>IF($A103="","",INDEX(Matriz!$C:$C,$A103)&amp;"")</f>
        <v/>
      </c>
      <c r="E103" s="5" t="str">
        <f>IF($A103="","",INDEX(Matriz!$I:$I,$A103)&amp;"")</f>
        <v/>
      </c>
      <c r="F103" s="8" t="str">
        <f>IF($A103="","",INDEX(Matriz!$J:$J,$A103)&amp;"")</f>
        <v/>
      </c>
      <c r="G103" s="5" t="str">
        <f>IF($A103="","",INDEX(Matriz!$K:$K,$A103)&amp;"")</f>
        <v/>
      </c>
      <c r="H103" s="6" t="str">
        <f>IF($A103="","",IF(INDEX(Matriz!$L:$L,$A103)="","",INDEX(Matriz!$L:$L,$A103)))</f>
        <v/>
      </c>
      <c r="I103" s="5" t="str">
        <f>IF($A103="","",INDEX(Matriz!$P:$P,$A103)&amp;"")</f>
        <v/>
      </c>
    </row>
    <row r="104">
      <c r="A104" s="5" t="str">
        <f>IFERROR(MATCH(104-1,Matriz!$R:$R,0),"")</f>
        <v/>
      </c>
      <c r="B104" s="5" t="str">
        <f>IF($A104="","",INDEX(Matriz!$A:$A,$A104)&amp;"")</f>
        <v/>
      </c>
      <c r="C104" s="8" t="str">
        <f>IF($A104="","",INDEX(Matriz!$B:$B,$A104)&amp;"")</f>
        <v/>
      </c>
      <c r="D104" s="8" t="str">
        <f>IF($A104="","",INDEX(Matriz!$C:$C,$A104)&amp;"")</f>
        <v/>
      </c>
      <c r="E104" s="5" t="str">
        <f>IF($A104="","",INDEX(Matriz!$I:$I,$A104)&amp;"")</f>
        <v/>
      </c>
      <c r="F104" s="8" t="str">
        <f>IF($A104="","",INDEX(Matriz!$J:$J,$A104)&amp;"")</f>
        <v/>
      </c>
      <c r="G104" s="5" t="str">
        <f>IF($A104="","",INDEX(Matriz!$K:$K,$A104)&amp;"")</f>
        <v/>
      </c>
      <c r="H104" s="6" t="str">
        <f>IF($A104="","",IF(INDEX(Matriz!$L:$L,$A104)="","",INDEX(Matriz!$L:$L,$A104)))</f>
        <v/>
      </c>
      <c r="I104" s="5" t="str">
        <f>IF($A104="","",INDEX(Matriz!$P:$P,$A104)&amp;"")</f>
        <v/>
      </c>
    </row>
    <row r="105">
      <c r="A105" s="5" t="str">
        <f>IFERROR(MATCH(105-1,Matriz!$R:$R,0),"")</f>
        <v/>
      </c>
      <c r="B105" s="5" t="str">
        <f>IF($A105="","",INDEX(Matriz!$A:$A,$A105)&amp;"")</f>
        <v/>
      </c>
      <c r="C105" s="8" t="str">
        <f>IF($A105="","",INDEX(Matriz!$B:$B,$A105)&amp;"")</f>
        <v/>
      </c>
      <c r="D105" s="8" t="str">
        <f>IF($A105="","",INDEX(Matriz!$C:$C,$A105)&amp;"")</f>
        <v/>
      </c>
      <c r="E105" s="5" t="str">
        <f>IF($A105="","",INDEX(Matriz!$I:$I,$A105)&amp;"")</f>
        <v/>
      </c>
      <c r="F105" s="8" t="str">
        <f>IF($A105="","",INDEX(Matriz!$J:$J,$A105)&amp;"")</f>
        <v/>
      </c>
      <c r="G105" s="5" t="str">
        <f>IF($A105="","",INDEX(Matriz!$K:$K,$A105)&amp;"")</f>
        <v/>
      </c>
      <c r="H105" s="6" t="str">
        <f>IF($A105="","",IF(INDEX(Matriz!$L:$L,$A105)="","",INDEX(Matriz!$L:$L,$A105)))</f>
        <v/>
      </c>
      <c r="I105" s="5" t="str">
        <f>IF($A105="","",INDEX(Matriz!$P:$P,$A105)&amp;"")</f>
        <v/>
      </c>
    </row>
    <row r="106">
      <c r="A106" s="5" t="str">
        <f>IFERROR(MATCH(106-1,Matriz!$R:$R,0),"")</f>
        <v/>
      </c>
      <c r="B106" s="5" t="str">
        <f>IF($A106="","",INDEX(Matriz!$A:$A,$A106)&amp;"")</f>
        <v/>
      </c>
      <c r="C106" s="8" t="str">
        <f>IF($A106="","",INDEX(Matriz!$B:$B,$A106)&amp;"")</f>
        <v/>
      </c>
      <c r="D106" s="8" t="str">
        <f>IF($A106="","",INDEX(Matriz!$C:$C,$A106)&amp;"")</f>
        <v/>
      </c>
      <c r="E106" s="5" t="str">
        <f>IF($A106="","",INDEX(Matriz!$I:$I,$A106)&amp;"")</f>
        <v/>
      </c>
      <c r="F106" s="8" t="str">
        <f>IF($A106="","",INDEX(Matriz!$J:$J,$A106)&amp;"")</f>
        <v/>
      </c>
      <c r="G106" s="5" t="str">
        <f>IF($A106="","",INDEX(Matriz!$K:$K,$A106)&amp;"")</f>
        <v/>
      </c>
      <c r="H106" s="6" t="str">
        <f>IF($A106="","",IF(INDEX(Matriz!$L:$L,$A106)="","",INDEX(Matriz!$L:$L,$A106)))</f>
        <v/>
      </c>
      <c r="I106" s="5" t="str">
        <f>IF($A106="","",INDEX(Matriz!$P:$P,$A106)&amp;"")</f>
        <v/>
      </c>
    </row>
    <row r="107">
      <c r="A107" s="5" t="str">
        <f>IFERROR(MATCH(107-1,Matriz!$R:$R,0),"")</f>
        <v/>
      </c>
      <c r="B107" s="5" t="str">
        <f>IF($A107="","",INDEX(Matriz!$A:$A,$A107)&amp;"")</f>
        <v/>
      </c>
      <c r="C107" s="8" t="str">
        <f>IF($A107="","",INDEX(Matriz!$B:$B,$A107)&amp;"")</f>
        <v/>
      </c>
      <c r="D107" s="8" t="str">
        <f>IF($A107="","",INDEX(Matriz!$C:$C,$A107)&amp;"")</f>
        <v/>
      </c>
      <c r="E107" s="5" t="str">
        <f>IF($A107="","",INDEX(Matriz!$I:$I,$A107)&amp;"")</f>
        <v/>
      </c>
      <c r="F107" s="8" t="str">
        <f>IF($A107="","",INDEX(Matriz!$J:$J,$A107)&amp;"")</f>
        <v/>
      </c>
      <c r="G107" s="5" t="str">
        <f>IF($A107="","",INDEX(Matriz!$K:$K,$A107)&amp;"")</f>
        <v/>
      </c>
      <c r="H107" s="6" t="str">
        <f>IF($A107="","",IF(INDEX(Matriz!$L:$L,$A107)="","",INDEX(Matriz!$L:$L,$A107)))</f>
        <v/>
      </c>
      <c r="I107" s="5" t="str">
        <f>IF($A107="","",INDEX(Matriz!$P:$P,$A107)&amp;"")</f>
        <v/>
      </c>
    </row>
    <row r="108">
      <c r="A108" s="5" t="str">
        <f>IFERROR(MATCH(108-1,Matriz!$R:$R,0),"")</f>
        <v/>
      </c>
      <c r="B108" s="5" t="str">
        <f>IF($A108="","",INDEX(Matriz!$A:$A,$A108)&amp;"")</f>
        <v/>
      </c>
      <c r="C108" s="8" t="str">
        <f>IF($A108="","",INDEX(Matriz!$B:$B,$A108)&amp;"")</f>
        <v/>
      </c>
      <c r="D108" s="8" t="str">
        <f>IF($A108="","",INDEX(Matriz!$C:$C,$A108)&amp;"")</f>
        <v/>
      </c>
      <c r="E108" s="5" t="str">
        <f>IF($A108="","",INDEX(Matriz!$I:$I,$A108)&amp;"")</f>
        <v/>
      </c>
      <c r="F108" s="8" t="str">
        <f>IF($A108="","",INDEX(Matriz!$J:$J,$A108)&amp;"")</f>
        <v/>
      </c>
      <c r="G108" s="5" t="str">
        <f>IF($A108="","",INDEX(Matriz!$K:$K,$A108)&amp;"")</f>
        <v/>
      </c>
      <c r="H108" s="6" t="str">
        <f>IF($A108="","",IF(INDEX(Matriz!$L:$L,$A108)="","",INDEX(Matriz!$L:$L,$A108)))</f>
        <v/>
      </c>
      <c r="I108" s="5" t="str">
        <f>IF($A108="","",INDEX(Matriz!$P:$P,$A108)&amp;"")</f>
        <v/>
      </c>
    </row>
    <row r="109">
      <c r="A109" s="5" t="str">
        <f>IFERROR(MATCH(109-1,Matriz!$R:$R,0),"")</f>
        <v/>
      </c>
      <c r="B109" s="5" t="str">
        <f>IF($A109="","",INDEX(Matriz!$A:$A,$A109)&amp;"")</f>
        <v/>
      </c>
      <c r="C109" s="8" t="str">
        <f>IF($A109="","",INDEX(Matriz!$B:$B,$A109)&amp;"")</f>
        <v/>
      </c>
      <c r="D109" s="8" t="str">
        <f>IF($A109="","",INDEX(Matriz!$C:$C,$A109)&amp;"")</f>
        <v/>
      </c>
      <c r="E109" s="5" t="str">
        <f>IF($A109="","",INDEX(Matriz!$I:$I,$A109)&amp;"")</f>
        <v/>
      </c>
      <c r="F109" s="8" t="str">
        <f>IF($A109="","",INDEX(Matriz!$J:$J,$A109)&amp;"")</f>
        <v/>
      </c>
      <c r="G109" s="5" t="str">
        <f>IF($A109="","",INDEX(Matriz!$K:$K,$A109)&amp;"")</f>
        <v/>
      </c>
      <c r="H109" s="6" t="str">
        <f>IF($A109="","",IF(INDEX(Matriz!$L:$L,$A109)="","",INDEX(Matriz!$L:$L,$A109)))</f>
        <v/>
      </c>
      <c r="I109" s="5" t="str">
        <f>IF($A109="","",INDEX(Matriz!$P:$P,$A109)&amp;"")</f>
        <v/>
      </c>
    </row>
    <row r="110">
      <c r="A110" s="5" t="str">
        <f>IFERROR(MATCH(110-1,Matriz!$R:$R,0),"")</f>
        <v/>
      </c>
      <c r="B110" s="5" t="str">
        <f>IF($A110="","",INDEX(Matriz!$A:$A,$A110)&amp;"")</f>
        <v/>
      </c>
      <c r="C110" s="8" t="str">
        <f>IF($A110="","",INDEX(Matriz!$B:$B,$A110)&amp;"")</f>
        <v/>
      </c>
      <c r="D110" s="8" t="str">
        <f>IF($A110="","",INDEX(Matriz!$C:$C,$A110)&amp;"")</f>
        <v/>
      </c>
      <c r="E110" s="5" t="str">
        <f>IF($A110="","",INDEX(Matriz!$I:$I,$A110)&amp;"")</f>
        <v/>
      </c>
      <c r="F110" s="8" t="str">
        <f>IF($A110="","",INDEX(Matriz!$J:$J,$A110)&amp;"")</f>
        <v/>
      </c>
      <c r="G110" s="5" t="str">
        <f>IF($A110="","",INDEX(Matriz!$K:$K,$A110)&amp;"")</f>
        <v/>
      </c>
      <c r="H110" s="6" t="str">
        <f>IF($A110="","",IF(INDEX(Matriz!$L:$L,$A110)="","",INDEX(Matriz!$L:$L,$A110)))</f>
        <v/>
      </c>
      <c r="I110" s="5" t="str">
        <f>IF($A110="","",INDEX(Matriz!$P:$P,$A110)&amp;"")</f>
        <v/>
      </c>
    </row>
    <row r="111">
      <c r="A111" s="5" t="str">
        <f>IFERROR(MATCH(111-1,Matriz!$R:$R,0),"")</f>
        <v/>
      </c>
      <c r="B111" s="5" t="str">
        <f>IF($A111="","",INDEX(Matriz!$A:$A,$A111)&amp;"")</f>
        <v/>
      </c>
      <c r="C111" s="8" t="str">
        <f>IF($A111="","",INDEX(Matriz!$B:$B,$A111)&amp;"")</f>
        <v/>
      </c>
      <c r="D111" s="8" t="str">
        <f>IF($A111="","",INDEX(Matriz!$C:$C,$A111)&amp;"")</f>
        <v/>
      </c>
      <c r="E111" s="5" t="str">
        <f>IF($A111="","",INDEX(Matriz!$I:$I,$A111)&amp;"")</f>
        <v/>
      </c>
      <c r="F111" s="8" t="str">
        <f>IF($A111="","",INDEX(Matriz!$J:$J,$A111)&amp;"")</f>
        <v/>
      </c>
      <c r="G111" s="5" t="str">
        <f>IF($A111="","",INDEX(Matriz!$K:$K,$A111)&amp;"")</f>
        <v/>
      </c>
      <c r="H111" s="6" t="str">
        <f>IF($A111="","",IF(INDEX(Matriz!$L:$L,$A111)="","",INDEX(Matriz!$L:$L,$A111)))</f>
        <v/>
      </c>
      <c r="I111" s="5" t="str">
        <f>IF($A111="","",INDEX(Matriz!$P:$P,$A111)&amp;"")</f>
        <v/>
      </c>
    </row>
    <row r="112">
      <c r="A112" s="5" t="str">
        <f>IFERROR(MATCH(112-1,Matriz!$R:$R,0),"")</f>
        <v/>
      </c>
      <c r="B112" s="5" t="str">
        <f>IF($A112="","",INDEX(Matriz!$A:$A,$A112)&amp;"")</f>
        <v/>
      </c>
      <c r="C112" s="8" t="str">
        <f>IF($A112="","",INDEX(Matriz!$B:$B,$A112)&amp;"")</f>
        <v/>
      </c>
      <c r="D112" s="8" t="str">
        <f>IF($A112="","",INDEX(Matriz!$C:$C,$A112)&amp;"")</f>
        <v/>
      </c>
      <c r="E112" s="5" t="str">
        <f>IF($A112="","",INDEX(Matriz!$I:$I,$A112)&amp;"")</f>
        <v/>
      </c>
      <c r="F112" s="8" t="str">
        <f>IF($A112="","",INDEX(Matriz!$J:$J,$A112)&amp;"")</f>
        <v/>
      </c>
      <c r="G112" s="5" t="str">
        <f>IF($A112="","",INDEX(Matriz!$K:$K,$A112)&amp;"")</f>
        <v/>
      </c>
      <c r="H112" s="6" t="str">
        <f>IF($A112="","",IF(INDEX(Matriz!$L:$L,$A112)="","",INDEX(Matriz!$L:$L,$A112)))</f>
        <v/>
      </c>
      <c r="I112" s="5" t="str">
        <f>IF($A112="","",INDEX(Matriz!$P:$P,$A112)&amp;"")</f>
        <v/>
      </c>
    </row>
    <row r="113">
      <c r="A113" s="5" t="str">
        <f>IFERROR(MATCH(113-1,Matriz!$R:$R,0),"")</f>
        <v/>
      </c>
      <c r="B113" s="5" t="str">
        <f>IF($A113="","",INDEX(Matriz!$A:$A,$A113)&amp;"")</f>
        <v/>
      </c>
      <c r="C113" s="8" t="str">
        <f>IF($A113="","",INDEX(Matriz!$B:$B,$A113)&amp;"")</f>
        <v/>
      </c>
      <c r="D113" s="8" t="str">
        <f>IF($A113="","",INDEX(Matriz!$C:$C,$A113)&amp;"")</f>
        <v/>
      </c>
      <c r="E113" s="5" t="str">
        <f>IF($A113="","",INDEX(Matriz!$I:$I,$A113)&amp;"")</f>
        <v/>
      </c>
      <c r="F113" s="8" t="str">
        <f>IF($A113="","",INDEX(Matriz!$J:$J,$A113)&amp;"")</f>
        <v/>
      </c>
      <c r="G113" s="5" t="str">
        <f>IF($A113="","",INDEX(Matriz!$K:$K,$A113)&amp;"")</f>
        <v/>
      </c>
      <c r="H113" s="6" t="str">
        <f>IF($A113="","",IF(INDEX(Matriz!$L:$L,$A113)="","",INDEX(Matriz!$L:$L,$A113)))</f>
        <v/>
      </c>
      <c r="I113" s="5" t="str">
        <f>IF($A113="","",INDEX(Matriz!$P:$P,$A113)&amp;"")</f>
        <v/>
      </c>
    </row>
    <row r="114">
      <c r="A114" s="5" t="str">
        <f>IFERROR(MATCH(114-1,Matriz!$R:$R,0),"")</f>
        <v/>
      </c>
      <c r="B114" s="5" t="str">
        <f>IF($A114="","",INDEX(Matriz!$A:$A,$A114)&amp;"")</f>
        <v/>
      </c>
      <c r="C114" s="8" t="str">
        <f>IF($A114="","",INDEX(Matriz!$B:$B,$A114)&amp;"")</f>
        <v/>
      </c>
      <c r="D114" s="8" t="str">
        <f>IF($A114="","",INDEX(Matriz!$C:$C,$A114)&amp;"")</f>
        <v/>
      </c>
      <c r="E114" s="5" t="str">
        <f>IF($A114="","",INDEX(Matriz!$I:$I,$A114)&amp;"")</f>
        <v/>
      </c>
      <c r="F114" s="8" t="str">
        <f>IF($A114="","",INDEX(Matriz!$J:$J,$A114)&amp;"")</f>
        <v/>
      </c>
      <c r="G114" s="5" t="str">
        <f>IF($A114="","",INDEX(Matriz!$K:$K,$A114)&amp;"")</f>
        <v/>
      </c>
      <c r="H114" s="6" t="str">
        <f>IF($A114="","",IF(INDEX(Matriz!$L:$L,$A114)="","",INDEX(Matriz!$L:$L,$A114)))</f>
        <v/>
      </c>
      <c r="I114" s="5" t="str">
        <f>IF($A114="","",INDEX(Matriz!$P:$P,$A114)&amp;"")</f>
        <v/>
      </c>
    </row>
    <row r="115">
      <c r="A115" s="5" t="str">
        <f>IFERROR(MATCH(115-1,Matriz!$R:$R,0),"")</f>
        <v/>
      </c>
      <c r="B115" s="5" t="str">
        <f>IF($A115="","",INDEX(Matriz!$A:$A,$A115)&amp;"")</f>
        <v/>
      </c>
      <c r="C115" s="8" t="str">
        <f>IF($A115="","",INDEX(Matriz!$B:$B,$A115)&amp;"")</f>
        <v/>
      </c>
      <c r="D115" s="8" t="str">
        <f>IF($A115="","",INDEX(Matriz!$C:$C,$A115)&amp;"")</f>
        <v/>
      </c>
      <c r="E115" s="5" t="str">
        <f>IF($A115="","",INDEX(Matriz!$I:$I,$A115)&amp;"")</f>
        <v/>
      </c>
      <c r="F115" s="8" t="str">
        <f>IF($A115="","",INDEX(Matriz!$J:$J,$A115)&amp;"")</f>
        <v/>
      </c>
      <c r="G115" s="5" t="str">
        <f>IF($A115="","",INDEX(Matriz!$K:$K,$A115)&amp;"")</f>
        <v/>
      </c>
      <c r="H115" s="6" t="str">
        <f>IF($A115="","",IF(INDEX(Matriz!$L:$L,$A115)="","",INDEX(Matriz!$L:$L,$A115)))</f>
        <v/>
      </c>
      <c r="I115" s="5" t="str">
        <f>IF($A115="","",INDEX(Matriz!$P:$P,$A115)&amp;"")</f>
        <v/>
      </c>
    </row>
    <row r="116">
      <c r="A116" s="5" t="str">
        <f>IFERROR(MATCH(116-1,Matriz!$R:$R,0),"")</f>
        <v/>
      </c>
      <c r="B116" s="5" t="str">
        <f>IF($A116="","",INDEX(Matriz!$A:$A,$A116)&amp;"")</f>
        <v/>
      </c>
      <c r="C116" s="8" t="str">
        <f>IF($A116="","",INDEX(Matriz!$B:$B,$A116)&amp;"")</f>
        <v/>
      </c>
      <c r="D116" s="8" t="str">
        <f>IF($A116="","",INDEX(Matriz!$C:$C,$A116)&amp;"")</f>
        <v/>
      </c>
      <c r="E116" s="5" t="str">
        <f>IF($A116="","",INDEX(Matriz!$I:$I,$A116)&amp;"")</f>
        <v/>
      </c>
      <c r="F116" s="8" t="str">
        <f>IF($A116="","",INDEX(Matriz!$J:$J,$A116)&amp;"")</f>
        <v/>
      </c>
      <c r="G116" s="5" t="str">
        <f>IF($A116="","",INDEX(Matriz!$K:$K,$A116)&amp;"")</f>
        <v/>
      </c>
      <c r="H116" s="6" t="str">
        <f>IF($A116="","",IF(INDEX(Matriz!$L:$L,$A116)="","",INDEX(Matriz!$L:$L,$A116)))</f>
        <v/>
      </c>
      <c r="I116" s="5" t="str">
        <f>IF($A116="","",INDEX(Matriz!$P:$P,$A116)&amp;"")</f>
        <v/>
      </c>
    </row>
    <row r="117">
      <c r="A117" s="5" t="str">
        <f>IFERROR(MATCH(117-1,Matriz!$R:$R,0),"")</f>
        <v/>
      </c>
      <c r="B117" s="5" t="str">
        <f>IF($A117="","",INDEX(Matriz!$A:$A,$A117)&amp;"")</f>
        <v/>
      </c>
      <c r="C117" s="8" t="str">
        <f>IF($A117="","",INDEX(Matriz!$B:$B,$A117)&amp;"")</f>
        <v/>
      </c>
      <c r="D117" s="8" t="str">
        <f>IF($A117="","",INDEX(Matriz!$C:$C,$A117)&amp;"")</f>
        <v/>
      </c>
      <c r="E117" s="5" t="str">
        <f>IF($A117="","",INDEX(Matriz!$I:$I,$A117)&amp;"")</f>
        <v/>
      </c>
      <c r="F117" s="8" t="str">
        <f>IF($A117="","",INDEX(Matriz!$J:$J,$A117)&amp;"")</f>
        <v/>
      </c>
      <c r="G117" s="5" t="str">
        <f>IF($A117="","",INDEX(Matriz!$K:$K,$A117)&amp;"")</f>
        <v/>
      </c>
      <c r="H117" s="6" t="str">
        <f>IF($A117="","",IF(INDEX(Matriz!$L:$L,$A117)="","",INDEX(Matriz!$L:$L,$A117)))</f>
        <v/>
      </c>
      <c r="I117" s="5" t="str">
        <f>IF($A117="","",INDEX(Matriz!$P:$P,$A117)&amp;"")</f>
        <v/>
      </c>
    </row>
    <row r="118">
      <c r="A118" s="5" t="str">
        <f>IFERROR(MATCH(118-1,Matriz!$R:$R,0),"")</f>
        <v/>
      </c>
      <c r="B118" s="5" t="str">
        <f>IF($A118="","",INDEX(Matriz!$A:$A,$A118)&amp;"")</f>
        <v/>
      </c>
      <c r="C118" s="8" t="str">
        <f>IF($A118="","",INDEX(Matriz!$B:$B,$A118)&amp;"")</f>
        <v/>
      </c>
      <c r="D118" s="8" t="str">
        <f>IF($A118="","",INDEX(Matriz!$C:$C,$A118)&amp;"")</f>
        <v/>
      </c>
      <c r="E118" s="5" t="str">
        <f>IF($A118="","",INDEX(Matriz!$I:$I,$A118)&amp;"")</f>
        <v/>
      </c>
      <c r="F118" s="8" t="str">
        <f>IF($A118="","",INDEX(Matriz!$J:$J,$A118)&amp;"")</f>
        <v/>
      </c>
      <c r="G118" s="5" t="str">
        <f>IF($A118="","",INDEX(Matriz!$K:$K,$A118)&amp;"")</f>
        <v/>
      </c>
      <c r="H118" s="6" t="str">
        <f>IF($A118="","",IF(INDEX(Matriz!$L:$L,$A118)="","",INDEX(Matriz!$L:$L,$A118)))</f>
        <v/>
      </c>
      <c r="I118" s="5" t="str">
        <f>IF($A118="","",INDEX(Matriz!$P:$P,$A118)&amp;"")</f>
        <v/>
      </c>
    </row>
    <row r="119">
      <c r="A119" s="5" t="str">
        <f>IFERROR(MATCH(119-1,Matriz!$R:$R,0),"")</f>
        <v/>
      </c>
      <c r="B119" s="5" t="str">
        <f>IF($A119="","",INDEX(Matriz!$A:$A,$A119)&amp;"")</f>
        <v/>
      </c>
      <c r="C119" s="8" t="str">
        <f>IF($A119="","",INDEX(Matriz!$B:$B,$A119)&amp;"")</f>
        <v/>
      </c>
      <c r="D119" s="8" t="str">
        <f>IF($A119="","",INDEX(Matriz!$C:$C,$A119)&amp;"")</f>
        <v/>
      </c>
      <c r="E119" s="5" t="str">
        <f>IF($A119="","",INDEX(Matriz!$I:$I,$A119)&amp;"")</f>
        <v/>
      </c>
      <c r="F119" s="8" t="str">
        <f>IF($A119="","",INDEX(Matriz!$J:$J,$A119)&amp;"")</f>
        <v/>
      </c>
      <c r="G119" s="5" t="str">
        <f>IF($A119="","",INDEX(Matriz!$K:$K,$A119)&amp;"")</f>
        <v/>
      </c>
      <c r="H119" s="6" t="str">
        <f>IF($A119="","",IF(INDEX(Matriz!$L:$L,$A119)="","",INDEX(Matriz!$L:$L,$A119)))</f>
        <v/>
      </c>
      <c r="I119" s="5" t="str">
        <f>IF($A119="","",INDEX(Matriz!$P:$P,$A119)&amp;"")</f>
        <v/>
      </c>
    </row>
    <row r="120">
      <c r="A120" s="5" t="str">
        <f>IFERROR(MATCH(120-1,Matriz!$R:$R,0),"")</f>
        <v/>
      </c>
      <c r="B120" s="5" t="str">
        <f>IF($A120="","",INDEX(Matriz!$A:$A,$A120)&amp;"")</f>
        <v/>
      </c>
      <c r="C120" s="8" t="str">
        <f>IF($A120="","",INDEX(Matriz!$B:$B,$A120)&amp;"")</f>
        <v/>
      </c>
      <c r="D120" s="8" t="str">
        <f>IF($A120="","",INDEX(Matriz!$C:$C,$A120)&amp;"")</f>
        <v/>
      </c>
      <c r="E120" s="5" t="str">
        <f>IF($A120="","",INDEX(Matriz!$I:$I,$A120)&amp;"")</f>
        <v/>
      </c>
      <c r="F120" s="8" t="str">
        <f>IF($A120="","",INDEX(Matriz!$J:$J,$A120)&amp;"")</f>
        <v/>
      </c>
      <c r="G120" s="5" t="str">
        <f>IF($A120="","",INDEX(Matriz!$K:$K,$A120)&amp;"")</f>
        <v/>
      </c>
      <c r="H120" s="6" t="str">
        <f>IF($A120="","",IF(INDEX(Matriz!$L:$L,$A120)="","",INDEX(Matriz!$L:$L,$A120)))</f>
        <v/>
      </c>
      <c r="I120" s="5" t="str">
        <f>IF($A120="","",INDEX(Matriz!$P:$P,$A120)&amp;"")</f>
        <v/>
      </c>
    </row>
    <row r="121">
      <c r="A121" s="5" t="str">
        <f>IFERROR(MATCH(121-1,Matriz!$R:$R,0),"")</f>
        <v/>
      </c>
      <c r="B121" s="5" t="str">
        <f>IF($A121="","",INDEX(Matriz!$A:$A,$A121)&amp;"")</f>
        <v/>
      </c>
      <c r="C121" s="8" t="str">
        <f>IF($A121="","",INDEX(Matriz!$B:$B,$A121)&amp;"")</f>
        <v/>
      </c>
      <c r="D121" s="8" t="str">
        <f>IF($A121="","",INDEX(Matriz!$C:$C,$A121)&amp;"")</f>
        <v/>
      </c>
      <c r="E121" s="5" t="str">
        <f>IF($A121="","",INDEX(Matriz!$I:$I,$A121)&amp;"")</f>
        <v/>
      </c>
      <c r="F121" s="8" t="str">
        <f>IF($A121="","",INDEX(Matriz!$J:$J,$A121)&amp;"")</f>
        <v/>
      </c>
      <c r="G121" s="5" t="str">
        <f>IF($A121="","",INDEX(Matriz!$K:$K,$A121)&amp;"")</f>
        <v/>
      </c>
      <c r="H121" s="6" t="str">
        <f>IF($A121="","",IF(INDEX(Matriz!$L:$L,$A121)="","",INDEX(Matriz!$L:$L,$A121)))</f>
        <v/>
      </c>
      <c r="I121" s="5" t="str">
        <f>IF($A121="","",INDEX(Matriz!$P:$P,$A121)&amp;"")</f>
        <v/>
      </c>
    </row>
    <row r="122">
      <c r="A122" s="5" t="str">
        <f>IFERROR(MATCH(122-1,Matriz!$R:$R,0),"")</f>
        <v/>
      </c>
      <c r="B122" s="5" t="str">
        <f>IF($A122="","",INDEX(Matriz!$A:$A,$A122)&amp;"")</f>
        <v/>
      </c>
      <c r="C122" s="8" t="str">
        <f>IF($A122="","",INDEX(Matriz!$B:$B,$A122)&amp;"")</f>
        <v/>
      </c>
      <c r="D122" s="8" t="str">
        <f>IF($A122="","",INDEX(Matriz!$C:$C,$A122)&amp;"")</f>
        <v/>
      </c>
      <c r="E122" s="5" t="str">
        <f>IF($A122="","",INDEX(Matriz!$I:$I,$A122)&amp;"")</f>
        <v/>
      </c>
      <c r="F122" s="8" t="str">
        <f>IF($A122="","",INDEX(Matriz!$J:$J,$A122)&amp;"")</f>
        <v/>
      </c>
      <c r="G122" s="5" t="str">
        <f>IF($A122="","",INDEX(Matriz!$K:$K,$A122)&amp;"")</f>
        <v/>
      </c>
      <c r="H122" s="6" t="str">
        <f>IF($A122="","",IF(INDEX(Matriz!$L:$L,$A122)="","",INDEX(Matriz!$L:$L,$A122)))</f>
        <v/>
      </c>
      <c r="I122" s="5" t="str">
        <f>IF($A122="","",INDEX(Matriz!$P:$P,$A122)&amp;"")</f>
        <v/>
      </c>
    </row>
    <row r="123">
      <c r="A123" s="5" t="str">
        <f>IFERROR(MATCH(123-1,Matriz!$R:$R,0),"")</f>
        <v/>
      </c>
      <c r="B123" s="5" t="str">
        <f>IF($A123="","",INDEX(Matriz!$A:$A,$A123)&amp;"")</f>
        <v/>
      </c>
      <c r="C123" s="8" t="str">
        <f>IF($A123="","",INDEX(Matriz!$B:$B,$A123)&amp;"")</f>
        <v/>
      </c>
      <c r="D123" s="8" t="str">
        <f>IF($A123="","",INDEX(Matriz!$C:$C,$A123)&amp;"")</f>
        <v/>
      </c>
      <c r="E123" s="5" t="str">
        <f>IF($A123="","",INDEX(Matriz!$I:$I,$A123)&amp;"")</f>
        <v/>
      </c>
      <c r="F123" s="8" t="str">
        <f>IF($A123="","",INDEX(Matriz!$J:$J,$A123)&amp;"")</f>
        <v/>
      </c>
      <c r="G123" s="5" t="str">
        <f>IF($A123="","",INDEX(Matriz!$K:$K,$A123)&amp;"")</f>
        <v/>
      </c>
      <c r="H123" s="6" t="str">
        <f>IF($A123="","",IF(INDEX(Matriz!$L:$L,$A123)="","",INDEX(Matriz!$L:$L,$A123)))</f>
        <v/>
      </c>
      <c r="I123" s="5" t="str">
        <f>IF($A123="","",INDEX(Matriz!$P:$P,$A123)&amp;"")</f>
        <v/>
      </c>
    </row>
    <row r="124">
      <c r="A124" s="5" t="str">
        <f>IFERROR(MATCH(124-1,Matriz!$R:$R,0),"")</f>
        <v/>
      </c>
      <c r="B124" s="5" t="str">
        <f>IF($A124="","",INDEX(Matriz!$A:$A,$A124)&amp;"")</f>
        <v/>
      </c>
      <c r="C124" s="8" t="str">
        <f>IF($A124="","",INDEX(Matriz!$B:$B,$A124)&amp;"")</f>
        <v/>
      </c>
      <c r="D124" s="8" t="str">
        <f>IF($A124="","",INDEX(Matriz!$C:$C,$A124)&amp;"")</f>
        <v/>
      </c>
      <c r="E124" s="5" t="str">
        <f>IF($A124="","",INDEX(Matriz!$I:$I,$A124)&amp;"")</f>
        <v/>
      </c>
      <c r="F124" s="8" t="str">
        <f>IF($A124="","",INDEX(Matriz!$J:$J,$A124)&amp;"")</f>
        <v/>
      </c>
      <c r="G124" s="5" t="str">
        <f>IF($A124="","",INDEX(Matriz!$K:$K,$A124)&amp;"")</f>
        <v/>
      </c>
      <c r="H124" s="6" t="str">
        <f>IF($A124="","",IF(INDEX(Matriz!$L:$L,$A124)="","",INDEX(Matriz!$L:$L,$A124)))</f>
        <v/>
      </c>
      <c r="I124" s="5" t="str">
        <f>IF($A124="","",INDEX(Matriz!$P:$P,$A124)&amp;"")</f>
        <v/>
      </c>
    </row>
    <row r="125">
      <c r="A125" s="5" t="str">
        <f>IFERROR(MATCH(125-1,Matriz!$R:$R,0),"")</f>
        <v/>
      </c>
      <c r="B125" s="5" t="str">
        <f>IF($A125="","",INDEX(Matriz!$A:$A,$A125)&amp;"")</f>
        <v/>
      </c>
      <c r="C125" s="8" t="str">
        <f>IF($A125="","",INDEX(Matriz!$B:$B,$A125)&amp;"")</f>
        <v/>
      </c>
      <c r="D125" s="8" t="str">
        <f>IF($A125="","",INDEX(Matriz!$C:$C,$A125)&amp;"")</f>
        <v/>
      </c>
      <c r="E125" s="5" t="str">
        <f>IF($A125="","",INDEX(Matriz!$I:$I,$A125)&amp;"")</f>
        <v/>
      </c>
      <c r="F125" s="8" t="str">
        <f>IF($A125="","",INDEX(Matriz!$J:$J,$A125)&amp;"")</f>
        <v/>
      </c>
      <c r="G125" s="5" t="str">
        <f>IF($A125="","",INDEX(Matriz!$K:$K,$A125)&amp;"")</f>
        <v/>
      </c>
      <c r="H125" s="6" t="str">
        <f>IF($A125="","",IF(INDEX(Matriz!$L:$L,$A125)="","",INDEX(Matriz!$L:$L,$A125)))</f>
        <v/>
      </c>
      <c r="I125" s="5" t="str">
        <f>IF($A125="","",INDEX(Matriz!$P:$P,$A125)&amp;"")</f>
        <v/>
      </c>
    </row>
    <row r="126">
      <c r="A126" s="5" t="str">
        <f>IFERROR(MATCH(126-1,Matriz!$R:$R,0),"")</f>
        <v/>
      </c>
      <c r="B126" s="5" t="str">
        <f>IF($A126="","",INDEX(Matriz!$A:$A,$A126)&amp;"")</f>
        <v/>
      </c>
      <c r="C126" s="8" t="str">
        <f>IF($A126="","",INDEX(Matriz!$B:$B,$A126)&amp;"")</f>
        <v/>
      </c>
      <c r="D126" s="8" t="str">
        <f>IF($A126="","",INDEX(Matriz!$C:$C,$A126)&amp;"")</f>
        <v/>
      </c>
      <c r="E126" s="5" t="str">
        <f>IF($A126="","",INDEX(Matriz!$I:$I,$A126)&amp;"")</f>
        <v/>
      </c>
      <c r="F126" s="8" t="str">
        <f>IF($A126="","",INDEX(Matriz!$J:$J,$A126)&amp;"")</f>
        <v/>
      </c>
      <c r="G126" s="5" t="str">
        <f>IF($A126="","",INDEX(Matriz!$K:$K,$A126)&amp;"")</f>
        <v/>
      </c>
      <c r="H126" s="6" t="str">
        <f>IF($A126="","",IF(INDEX(Matriz!$L:$L,$A126)="","",INDEX(Matriz!$L:$L,$A126)))</f>
        <v/>
      </c>
      <c r="I126" s="5" t="str">
        <f>IF($A126="","",INDEX(Matriz!$P:$P,$A126)&amp;"")</f>
        <v/>
      </c>
    </row>
    <row r="127">
      <c r="A127" s="5" t="str">
        <f>IFERROR(MATCH(127-1,Matriz!$R:$R,0),"")</f>
        <v/>
      </c>
      <c r="B127" s="5" t="str">
        <f>IF($A127="","",INDEX(Matriz!$A:$A,$A127)&amp;"")</f>
        <v/>
      </c>
      <c r="C127" s="8" t="str">
        <f>IF($A127="","",INDEX(Matriz!$B:$B,$A127)&amp;"")</f>
        <v/>
      </c>
      <c r="D127" s="8" t="str">
        <f>IF($A127="","",INDEX(Matriz!$C:$C,$A127)&amp;"")</f>
        <v/>
      </c>
      <c r="E127" s="5" t="str">
        <f>IF($A127="","",INDEX(Matriz!$I:$I,$A127)&amp;"")</f>
        <v/>
      </c>
      <c r="F127" s="8" t="str">
        <f>IF($A127="","",INDEX(Matriz!$J:$J,$A127)&amp;"")</f>
        <v/>
      </c>
      <c r="G127" s="5" t="str">
        <f>IF($A127="","",INDEX(Matriz!$K:$K,$A127)&amp;"")</f>
        <v/>
      </c>
      <c r="H127" s="6" t="str">
        <f>IF($A127="","",IF(INDEX(Matriz!$L:$L,$A127)="","",INDEX(Matriz!$L:$L,$A127)))</f>
        <v/>
      </c>
      <c r="I127" s="5" t="str">
        <f>IF($A127="","",INDEX(Matriz!$P:$P,$A127)&amp;"")</f>
        <v/>
      </c>
    </row>
    <row r="128">
      <c r="A128" s="5" t="str">
        <f>IFERROR(MATCH(128-1,Matriz!$R:$R,0),"")</f>
        <v/>
      </c>
      <c r="B128" s="5" t="str">
        <f>IF($A128="","",INDEX(Matriz!$A:$A,$A128)&amp;"")</f>
        <v/>
      </c>
      <c r="C128" s="8" t="str">
        <f>IF($A128="","",INDEX(Matriz!$B:$B,$A128)&amp;"")</f>
        <v/>
      </c>
      <c r="D128" s="8" t="str">
        <f>IF($A128="","",INDEX(Matriz!$C:$C,$A128)&amp;"")</f>
        <v/>
      </c>
      <c r="E128" s="5" t="str">
        <f>IF($A128="","",INDEX(Matriz!$I:$I,$A128)&amp;"")</f>
        <v/>
      </c>
      <c r="F128" s="8" t="str">
        <f>IF($A128="","",INDEX(Matriz!$J:$J,$A128)&amp;"")</f>
        <v/>
      </c>
      <c r="G128" s="5" t="str">
        <f>IF($A128="","",INDEX(Matriz!$K:$K,$A128)&amp;"")</f>
        <v/>
      </c>
      <c r="H128" s="6" t="str">
        <f>IF($A128="","",IF(INDEX(Matriz!$L:$L,$A128)="","",INDEX(Matriz!$L:$L,$A128)))</f>
        <v/>
      </c>
      <c r="I128" s="5" t="str">
        <f>IF($A128="","",INDEX(Matriz!$P:$P,$A128)&amp;"")</f>
        <v/>
      </c>
    </row>
    <row r="129">
      <c r="A129" s="5" t="str">
        <f>IFERROR(MATCH(129-1,Matriz!$R:$R,0),"")</f>
        <v/>
      </c>
      <c r="B129" s="5" t="str">
        <f>IF($A129="","",INDEX(Matriz!$A:$A,$A129)&amp;"")</f>
        <v/>
      </c>
      <c r="C129" s="8" t="str">
        <f>IF($A129="","",INDEX(Matriz!$B:$B,$A129)&amp;"")</f>
        <v/>
      </c>
      <c r="D129" s="8" t="str">
        <f>IF($A129="","",INDEX(Matriz!$C:$C,$A129)&amp;"")</f>
        <v/>
      </c>
      <c r="E129" s="5" t="str">
        <f>IF($A129="","",INDEX(Matriz!$I:$I,$A129)&amp;"")</f>
        <v/>
      </c>
      <c r="F129" s="8" t="str">
        <f>IF($A129="","",INDEX(Matriz!$J:$J,$A129)&amp;"")</f>
        <v/>
      </c>
      <c r="G129" s="5" t="str">
        <f>IF($A129="","",INDEX(Matriz!$K:$K,$A129)&amp;"")</f>
        <v/>
      </c>
      <c r="H129" s="6" t="str">
        <f>IF($A129="","",IF(INDEX(Matriz!$L:$L,$A129)="","",INDEX(Matriz!$L:$L,$A129)))</f>
        <v/>
      </c>
      <c r="I129" s="5" t="str">
        <f>IF($A129="","",INDEX(Matriz!$P:$P,$A129)&amp;"")</f>
        <v/>
      </c>
    </row>
    <row r="130">
      <c r="A130" s="5" t="str">
        <f>IFERROR(MATCH(130-1,Matriz!$R:$R,0),"")</f>
        <v/>
      </c>
      <c r="B130" s="5" t="str">
        <f>IF($A130="","",INDEX(Matriz!$A:$A,$A130)&amp;"")</f>
        <v/>
      </c>
      <c r="C130" s="8" t="str">
        <f>IF($A130="","",INDEX(Matriz!$B:$B,$A130)&amp;"")</f>
        <v/>
      </c>
      <c r="D130" s="8" t="str">
        <f>IF($A130="","",INDEX(Matriz!$C:$C,$A130)&amp;"")</f>
        <v/>
      </c>
      <c r="E130" s="5" t="str">
        <f>IF($A130="","",INDEX(Matriz!$I:$I,$A130)&amp;"")</f>
        <v/>
      </c>
      <c r="F130" s="8" t="str">
        <f>IF($A130="","",INDEX(Matriz!$J:$J,$A130)&amp;"")</f>
        <v/>
      </c>
      <c r="G130" s="5" t="str">
        <f>IF($A130="","",INDEX(Matriz!$K:$K,$A130)&amp;"")</f>
        <v/>
      </c>
      <c r="H130" s="6" t="str">
        <f>IF($A130="","",IF(INDEX(Matriz!$L:$L,$A130)="","",INDEX(Matriz!$L:$L,$A130)))</f>
        <v/>
      </c>
      <c r="I130" s="5" t="str">
        <f>IF($A130="","",INDEX(Matriz!$P:$P,$A130)&amp;"")</f>
        <v/>
      </c>
    </row>
    <row r="131">
      <c r="A131" s="5" t="str">
        <f>IFERROR(MATCH(131-1,Matriz!$R:$R,0),"")</f>
        <v/>
      </c>
      <c r="B131" s="5" t="str">
        <f>IF($A131="","",INDEX(Matriz!$A:$A,$A131)&amp;"")</f>
        <v/>
      </c>
      <c r="C131" s="8" t="str">
        <f>IF($A131="","",INDEX(Matriz!$B:$B,$A131)&amp;"")</f>
        <v/>
      </c>
      <c r="D131" s="8" t="str">
        <f>IF($A131="","",INDEX(Matriz!$C:$C,$A131)&amp;"")</f>
        <v/>
      </c>
      <c r="E131" s="5" t="str">
        <f>IF($A131="","",INDEX(Matriz!$I:$I,$A131)&amp;"")</f>
        <v/>
      </c>
      <c r="F131" s="8" t="str">
        <f>IF($A131="","",INDEX(Matriz!$J:$J,$A131)&amp;"")</f>
        <v/>
      </c>
      <c r="G131" s="5" t="str">
        <f>IF($A131="","",INDEX(Matriz!$K:$K,$A131)&amp;"")</f>
        <v/>
      </c>
      <c r="H131" s="6" t="str">
        <f>IF($A131="","",IF(INDEX(Matriz!$L:$L,$A131)="","",INDEX(Matriz!$L:$L,$A131)))</f>
        <v/>
      </c>
      <c r="I131" s="5" t="str">
        <f>IF($A131="","",INDEX(Matriz!$P:$P,$A131)&amp;"")</f>
        <v/>
      </c>
    </row>
    <row r="132">
      <c r="A132" s="5" t="str">
        <f>IFERROR(MATCH(132-1,Matriz!$R:$R,0),"")</f>
        <v/>
      </c>
      <c r="B132" s="5" t="str">
        <f>IF($A132="","",INDEX(Matriz!$A:$A,$A132)&amp;"")</f>
        <v/>
      </c>
      <c r="C132" s="8" t="str">
        <f>IF($A132="","",INDEX(Matriz!$B:$B,$A132)&amp;"")</f>
        <v/>
      </c>
      <c r="D132" s="8" t="str">
        <f>IF($A132="","",INDEX(Matriz!$C:$C,$A132)&amp;"")</f>
        <v/>
      </c>
      <c r="E132" s="5" t="str">
        <f>IF($A132="","",INDEX(Matriz!$I:$I,$A132)&amp;"")</f>
        <v/>
      </c>
      <c r="F132" s="8" t="str">
        <f>IF($A132="","",INDEX(Matriz!$J:$J,$A132)&amp;"")</f>
        <v/>
      </c>
      <c r="G132" s="5" t="str">
        <f>IF($A132="","",INDEX(Matriz!$K:$K,$A132)&amp;"")</f>
        <v/>
      </c>
      <c r="H132" s="6" t="str">
        <f>IF($A132="","",IF(INDEX(Matriz!$L:$L,$A132)="","",INDEX(Matriz!$L:$L,$A132)))</f>
        <v/>
      </c>
      <c r="I132" s="5" t="str">
        <f>IF($A132="","",INDEX(Matriz!$P:$P,$A132)&amp;"")</f>
        <v/>
      </c>
    </row>
    <row r="133">
      <c r="A133" s="5" t="str">
        <f>IFERROR(MATCH(133-1,Matriz!$R:$R,0),"")</f>
        <v/>
      </c>
      <c r="B133" s="5" t="str">
        <f>IF($A133="","",INDEX(Matriz!$A:$A,$A133)&amp;"")</f>
        <v/>
      </c>
      <c r="C133" s="8" t="str">
        <f>IF($A133="","",INDEX(Matriz!$B:$B,$A133)&amp;"")</f>
        <v/>
      </c>
      <c r="D133" s="8" t="str">
        <f>IF($A133="","",INDEX(Matriz!$C:$C,$A133)&amp;"")</f>
        <v/>
      </c>
      <c r="E133" s="5" t="str">
        <f>IF($A133="","",INDEX(Matriz!$I:$I,$A133)&amp;"")</f>
        <v/>
      </c>
      <c r="F133" s="8" t="str">
        <f>IF($A133="","",INDEX(Matriz!$J:$J,$A133)&amp;"")</f>
        <v/>
      </c>
      <c r="G133" s="5" t="str">
        <f>IF($A133="","",INDEX(Matriz!$K:$K,$A133)&amp;"")</f>
        <v/>
      </c>
      <c r="H133" s="6" t="str">
        <f>IF($A133="","",IF(INDEX(Matriz!$L:$L,$A133)="","",INDEX(Matriz!$L:$L,$A133)))</f>
        <v/>
      </c>
      <c r="I133" s="5" t="str">
        <f>IF($A133="","",INDEX(Matriz!$P:$P,$A133)&amp;"")</f>
        <v/>
      </c>
    </row>
    <row r="134">
      <c r="A134" s="5" t="str">
        <f>IFERROR(MATCH(134-1,Matriz!$R:$R,0),"")</f>
        <v/>
      </c>
      <c r="B134" s="5" t="str">
        <f>IF($A134="","",INDEX(Matriz!$A:$A,$A134)&amp;"")</f>
        <v/>
      </c>
      <c r="C134" s="8" t="str">
        <f>IF($A134="","",INDEX(Matriz!$B:$B,$A134)&amp;"")</f>
        <v/>
      </c>
      <c r="D134" s="8" t="str">
        <f>IF($A134="","",INDEX(Matriz!$C:$C,$A134)&amp;"")</f>
        <v/>
      </c>
      <c r="E134" s="5" t="str">
        <f>IF($A134="","",INDEX(Matriz!$I:$I,$A134)&amp;"")</f>
        <v/>
      </c>
      <c r="F134" s="8" t="str">
        <f>IF($A134="","",INDEX(Matriz!$J:$J,$A134)&amp;"")</f>
        <v/>
      </c>
      <c r="G134" s="5" t="str">
        <f>IF($A134="","",INDEX(Matriz!$K:$K,$A134)&amp;"")</f>
        <v/>
      </c>
      <c r="H134" s="6" t="str">
        <f>IF($A134="","",IF(INDEX(Matriz!$L:$L,$A134)="","",INDEX(Matriz!$L:$L,$A134)))</f>
        <v/>
      </c>
      <c r="I134" s="5" t="str">
        <f>IF($A134="","",INDEX(Matriz!$P:$P,$A134)&amp;"")</f>
        <v/>
      </c>
    </row>
    <row r="135">
      <c r="A135" s="5" t="str">
        <f>IFERROR(MATCH(135-1,Matriz!$R:$R,0),"")</f>
        <v/>
      </c>
      <c r="B135" s="5" t="str">
        <f>IF($A135="","",INDEX(Matriz!$A:$A,$A135)&amp;"")</f>
        <v/>
      </c>
      <c r="C135" s="8" t="str">
        <f>IF($A135="","",INDEX(Matriz!$B:$B,$A135)&amp;"")</f>
        <v/>
      </c>
      <c r="D135" s="8" t="str">
        <f>IF($A135="","",INDEX(Matriz!$C:$C,$A135)&amp;"")</f>
        <v/>
      </c>
      <c r="E135" s="5" t="str">
        <f>IF($A135="","",INDEX(Matriz!$I:$I,$A135)&amp;"")</f>
        <v/>
      </c>
      <c r="F135" s="8" t="str">
        <f>IF($A135="","",INDEX(Matriz!$J:$J,$A135)&amp;"")</f>
        <v/>
      </c>
      <c r="G135" s="5" t="str">
        <f>IF($A135="","",INDEX(Matriz!$K:$K,$A135)&amp;"")</f>
        <v/>
      </c>
      <c r="H135" s="6" t="str">
        <f>IF($A135="","",IF(INDEX(Matriz!$L:$L,$A135)="","",INDEX(Matriz!$L:$L,$A135)))</f>
        <v/>
      </c>
      <c r="I135" s="5" t="str">
        <f>IF($A135="","",INDEX(Matriz!$P:$P,$A135)&amp;"")</f>
        <v/>
      </c>
    </row>
    <row r="136">
      <c r="A136" s="5" t="str">
        <f>IFERROR(MATCH(136-1,Matriz!$R:$R,0),"")</f>
        <v/>
      </c>
      <c r="B136" s="5" t="str">
        <f>IF($A136="","",INDEX(Matriz!$A:$A,$A136)&amp;"")</f>
        <v/>
      </c>
      <c r="C136" s="8" t="str">
        <f>IF($A136="","",INDEX(Matriz!$B:$B,$A136)&amp;"")</f>
        <v/>
      </c>
      <c r="D136" s="8" t="str">
        <f>IF($A136="","",INDEX(Matriz!$C:$C,$A136)&amp;"")</f>
        <v/>
      </c>
      <c r="E136" s="5" t="str">
        <f>IF($A136="","",INDEX(Matriz!$I:$I,$A136)&amp;"")</f>
        <v/>
      </c>
      <c r="F136" s="8" t="str">
        <f>IF($A136="","",INDEX(Matriz!$J:$J,$A136)&amp;"")</f>
        <v/>
      </c>
      <c r="G136" s="5" t="str">
        <f>IF($A136="","",INDEX(Matriz!$K:$K,$A136)&amp;"")</f>
        <v/>
      </c>
      <c r="H136" s="6" t="str">
        <f>IF($A136="","",IF(INDEX(Matriz!$L:$L,$A136)="","",INDEX(Matriz!$L:$L,$A136)))</f>
        <v/>
      </c>
      <c r="I136" s="5" t="str">
        <f>IF($A136="","",INDEX(Matriz!$P:$P,$A136)&amp;"")</f>
        <v/>
      </c>
    </row>
    <row r="137">
      <c r="A137" s="5" t="str">
        <f>IFERROR(MATCH(137-1,Matriz!$R:$R,0),"")</f>
        <v/>
      </c>
      <c r="B137" s="5" t="str">
        <f>IF($A137="","",INDEX(Matriz!$A:$A,$A137)&amp;"")</f>
        <v/>
      </c>
      <c r="C137" s="8" t="str">
        <f>IF($A137="","",INDEX(Matriz!$B:$B,$A137)&amp;"")</f>
        <v/>
      </c>
      <c r="D137" s="8" t="str">
        <f>IF($A137="","",INDEX(Matriz!$C:$C,$A137)&amp;"")</f>
        <v/>
      </c>
      <c r="E137" s="5" t="str">
        <f>IF($A137="","",INDEX(Matriz!$I:$I,$A137)&amp;"")</f>
        <v/>
      </c>
      <c r="F137" s="8" t="str">
        <f>IF($A137="","",INDEX(Matriz!$J:$J,$A137)&amp;"")</f>
        <v/>
      </c>
      <c r="G137" s="5" t="str">
        <f>IF($A137="","",INDEX(Matriz!$K:$K,$A137)&amp;"")</f>
        <v/>
      </c>
      <c r="H137" s="6" t="str">
        <f>IF($A137="","",IF(INDEX(Matriz!$L:$L,$A137)="","",INDEX(Matriz!$L:$L,$A137)))</f>
        <v/>
      </c>
      <c r="I137" s="5" t="str">
        <f>IF($A137="","",INDEX(Matriz!$P:$P,$A137)&amp;"")</f>
        <v/>
      </c>
    </row>
    <row r="138">
      <c r="A138" s="5" t="str">
        <f>IFERROR(MATCH(138-1,Matriz!$R:$R,0),"")</f>
        <v/>
      </c>
      <c r="B138" s="5" t="str">
        <f>IF($A138="","",INDEX(Matriz!$A:$A,$A138)&amp;"")</f>
        <v/>
      </c>
      <c r="C138" s="8" t="str">
        <f>IF($A138="","",INDEX(Matriz!$B:$B,$A138)&amp;"")</f>
        <v/>
      </c>
      <c r="D138" s="8" t="str">
        <f>IF($A138="","",INDEX(Matriz!$C:$C,$A138)&amp;"")</f>
        <v/>
      </c>
      <c r="E138" s="5" t="str">
        <f>IF($A138="","",INDEX(Matriz!$I:$I,$A138)&amp;"")</f>
        <v/>
      </c>
      <c r="F138" s="8" t="str">
        <f>IF($A138="","",INDEX(Matriz!$J:$J,$A138)&amp;"")</f>
        <v/>
      </c>
      <c r="G138" s="5" t="str">
        <f>IF($A138="","",INDEX(Matriz!$K:$K,$A138)&amp;"")</f>
        <v/>
      </c>
      <c r="H138" s="6" t="str">
        <f>IF($A138="","",IF(INDEX(Matriz!$L:$L,$A138)="","",INDEX(Matriz!$L:$L,$A138)))</f>
        <v/>
      </c>
      <c r="I138" s="5" t="str">
        <f>IF($A138="","",INDEX(Matriz!$P:$P,$A138)&amp;"")</f>
        <v/>
      </c>
    </row>
    <row r="139">
      <c r="A139" s="5" t="str">
        <f>IFERROR(MATCH(139-1,Matriz!$R:$R,0),"")</f>
        <v/>
      </c>
      <c r="B139" s="5" t="str">
        <f>IF($A139="","",INDEX(Matriz!$A:$A,$A139)&amp;"")</f>
        <v/>
      </c>
      <c r="C139" s="8" t="str">
        <f>IF($A139="","",INDEX(Matriz!$B:$B,$A139)&amp;"")</f>
        <v/>
      </c>
      <c r="D139" s="8" t="str">
        <f>IF($A139="","",INDEX(Matriz!$C:$C,$A139)&amp;"")</f>
        <v/>
      </c>
      <c r="E139" s="5" t="str">
        <f>IF($A139="","",INDEX(Matriz!$I:$I,$A139)&amp;"")</f>
        <v/>
      </c>
      <c r="F139" s="8" t="str">
        <f>IF($A139="","",INDEX(Matriz!$J:$J,$A139)&amp;"")</f>
        <v/>
      </c>
      <c r="G139" s="5" t="str">
        <f>IF($A139="","",INDEX(Matriz!$K:$K,$A139)&amp;"")</f>
        <v/>
      </c>
      <c r="H139" s="6" t="str">
        <f>IF($A139="","",IF(INDEX(Matriz!$L:$L,$A139)="","",INDEX(Matriz!$L:$L,$A139)))</f>
        <v/>
      </c>
      <c r="I139" s="5" t="str">
        <f>IF($A139="","",INDEX(Matriz!$P:$P,$A139)&amp;"")</f>
        <v/>
      </c>
    </row>
    <row r="140">
      <c r="A140" s="5" t="str">
        <f>IFERROR(MATCH(140-1,Matriz!$R:$R,0),"")</f>
        <v/>
      </c>
      <c r="B140" s="5" t="str">
        <f>IF($A140="","",INDEX(Matriz!$A:$A,$A140)&amp;"")</f>
        <v/>
      </c>
      <c r="C140" s="8" t="str">
        <f>IF($A140="","",INDEX(Matriz!$B:$B,$A140)&amp;"")</f>
        <v/>
      </c>
      <c r="D140" s="8" t="str">
        <f>IF($A140="","",INDEX(Matriz!$C:$C,$A140)&amp;"")</f>
        <v/>
      </c>
      <c r="E140" s="5" t="str">
        <f>IF($A140="","",INDEX(Matriz!$I:$I,$A140)&amp;"")</f>
        <v/>
      </c>
      <c r="F140" s="8" t="str">
        <f>IF($A140="","",INDEX(Matriz!$J:$J,$A140)&amp;"")</f>
        <v/>
      </c>
      <c r="G140" s="5" t="str">
        <f>IF($A140="","",INDEX(Matriz!$K:$K,$A140)&amp;"")</f>
        <v/>
      </c>
      <c r="H140" s="6" t="str">
        <f>IF($A140="","",IF(INDEX(Matriz!$L:$L,$A140)="","",INDEX(Matriz!$L:$L,$A140)))</f>
        <v/>
      </c>
      <c r="I140" s="5" t="str">
        <f>IF($A140="","",INDEX(Matriz!$P:$P,$A140)&amp;"")</f>
        <v/>
      </c>
    </row>
    <row r="141">
      <c r="A141" s="5" t="str">
        <f>IFERROR(MATCH(141-1,Matriz!$R:$R,0),"")</f>
        <v/>
      </c>
      <c r="B141" s="5" t="str">
        <f>IF($A141="","",INDEX(Matriz!$A:$A,$A141)&amp;"")</f>
        <v/>
      </c>
      <c r="C141" s="8" t="str">
        <f>IF($A141="","",INDEX(Matriz!$B:$B,$A141)&amp;"")</f>
        <v/>
      </c>
      <c r="D141" s="8" t="str">
        <f>IF($A141="","",INDEX(Matriz!$C:$C,$A141)&amp;"")</f>
        <v/>
      </c>
      <c r="E141" s="5" t="str">
        <f>IF($A141="","",INDEX(Matriz!$I:$I,$A141)&amp;"")</f>
        <v/>
      </c>
      <c r="F141" s="8" t="str">
        <f>IF($A141="","",INDEX(Matriz!$J:$J,$A141)&amp;"")</f>
        <v/>
      </c>
      <c r="G141" s="5" t="str">
        <f>IF($A141="","",INDEX(Matriz!$K:$K,$A141)&amp;"")</f>
        <v/>
      </c>
      <c r="H141" s="6" t="str">
        <f>IF($A141="","",IF(INDEX(Matriz!$L:$L,$A141)="","",INDEX(Matriz!$L:$L,$A141)))</f>
        <v/>
      </c>
      <c r="I141" s="5" t="str">
        <f>IF($A141="","",INDEX(Matriz!$P:$P,$A141)&amp;"")</f>
        <v/>
      </c>
    </row>
    <row r="142">
      <c r="A142" s="5" t="str">
        <f>IFERROR(MATCH(142-1,Matriz!$R:$R,0),"")</f>
        <v/>
      </c>
      <c r="B142" s="5" t="str">
        <f>IF($A142="","",INDEX(Matriz!$A:$A,$A142)&amp;"")</f>
        <v/>
      </c>
      <c r="C142" s="8" t="str">
        <f>IF($A142="","",INDEX(Matriz!$B:$B,$A142)&amp;"")</f>
        <v/>
      </c>
      <c r="D142" s="8" t="str">
        <f>IF($A142="","",INDEX(Matriz!$C:$C,$A142)&amp;"")</f>
        <v/>
      </c>
      <c r="E142" s="5" t="str">
        <f>IF($A142="","",INDEX(Matriz!$I:$I,$A142)&amp;"")</f>
        <v/>
      </c>
      <c r="F142" s="8" t="str">
        <f>IF($A142="","",INDEX(Matriz!$J:$J,$A142)&amp;"")</f>
        <v/>
      </c>
      <c r="G142" s="5" t="str">
        <f>IF($A142="","",INDEX(Matriz!$K:$K,$A142)&amp;"")</f>
        <v/>
      </c>
      <c r="H142" s="6" t="str">
        <f>IF($A142="","",IF(INDEX(Matriz!$L:$L,$A142)="","",INDEX(Matriz!$L:$L,$A142)))</f>
        <v/>
      </c>
      <c r="I142" s="5" t="str">
        <f>IF($A142="","",INDEX(Matriz!$P:$P,$A142)&amp;"")</f>
        <v/>
      </c>
    </row>
    <row r="143">
      <c r="A143" s="5" t="str">
        <f>IFERROR(MATCH(143-1,Matriz!$R:$R,0),"")</f>
        <v/>
      </c>
      <c r="B143" s="5" t="str">
        <f>IF($A143="","",INDEX(Matriz!$A:$A,$A143)&amp;"")</f>
        <v/>
      </c>
      <c r="C143" s="8" t="str">
        <f>IF($A143="","",INDEX(Matriz!$B:$B,$A143)&amp;"")</f>
        <v/>
      </c>
      <c r="D143" s="8" t="str">
        <f>IF($A143="","",INDEX(Matriz!$C:$C,$A143)&amp;"")</f>
        <v/>
      </c>
      <c r="E143" s="5" t="str">
        <f>IF($A143="","",INDEX(Matriz!$I:$I,$A143)&amp;"")</f>
        <v/>
      </c>
      <c r="F143" s="8" t="str">
        <f>IF($A143="","",INDEX(Matriz!$J:$J,$A143)&amp;"")</f>
        <v/>
      </c>
      <c r="G143" s="5" t="str">
        <f>IF($A143="","",INDEX(Matriz!$K:$K,$A143)&amp;"")</f>
        <v/>
      </c>
      <c r="H143" s="6" t="str">
        <f>IF($A143="","",IF(INDEX(Matriz!$L:$L,$A143)="","",INDEX(Matriz!$L:$L,$A143)))</f>
        <v/>
      </c>
      <c r="I143" s="5" t="str">
        <f>IF($A143="","",INDEX(Matriz!$P:$P,$A143)&amp;"")</f>
        <v/>
      </c>
    </row>
    <row r="144">
      <c r="A144" s="5" t="str">
        <f>IFERROR(MATCH(144-1,Matriz!$R:$R,0),"")</f>
        <v/>
      </c>
      <c r="B144" s="5" t="str">
        <f>IF($A144="","",INDEX(Matriz!$A:$A,$A144)&amp;"")</f>
        <v/>
      </c>
      <c r="C144" s="8" t="str">
        <f>IF($A144="","",INDEX(Matriz!$B:$B,$A144)&amp;"")</f>
        <v/>
      </c>
      <c r="D144" s="8" t="str">
        <f>IF($A144="","",INDEX(Matriz!$C:$C,$A144)&amp;"")</f>
        <v/>
      </c>
      <c r="E144" s="5" t="str">
        <f>IF($A144="","",INDEX(Matriz!$I:$I,$A144)&amp;"")</f>
        <v/>
      </c>
      <c r="F144" s="8" t="str">
        <f>IF($A144="","",INDEX(Matriz!$J:$J,$A144)&amp;"")</f>
        <v/>
      </c>
      <c r="G144" s="5" t="str">
        <f>IF($A144="","",INDEX(Matriz!$K:$K,$A144)&amp;"")</f>
        <v/>
      </c>
      <c r="H144" s="6" t="str">
        <f>IF($A144="","",IF(INDEX(Matriz!$L:$L,$A144)="","",INDEX(Matriz!$L:$L,$A144)))</f>
        <v/>
      </c>
      <c r="I144" s="5" t="str">
        <f>IF($A144="","",INDEX(Matriz!$P:$P,$A144)&amp;"")</f>
        <v/>
      </c>
    </row>
    <row r="145">
      <c r="A145" s="5" t="str">
        <f>IFERROR(MATCH(145-1,Matriz!$R:$R,0),"")</f>
        <v/>
      </c>
      <c r="B145" s="5" t="str">
        <f>IF($A145="","",INDEX(Matriz!$A:$A,$A145)&amp;"")</f>
        <v/>
      </c>
      <c r="C145" s="8" t="str">
        <f>IF($A145="","",INDEX(Matriz!$B:$B,$A145)&amp;"")</f>
        <v/>
      </c>
      <c r="D145" s="8" t="str">
        <f>IF($A145="","",INDEX(Matriz!$C:$C,$A145)&amp;"")</f>
        <v/>
      </c>
      <c r="E145" s="5" t="str">
        <f>IF($A145="","",INDEX(Matriz!$I:$I,$A145)&amp;"")</f>
        <v/>
      </c>
      <c r="F145" s="8" t="str">
        <f>IF($A145="","",INDEX(Matriz!$J:$J,$A145)&amp;"")</f>
        <v/>
      </c>
      <c r="G145" s="5" t="str">
        <f>IF($A145="","",INDEX(Matriz!$K:$K,$A145)&amp;"")</f>
        <v/>
      </c>
      <c r="H145" s="6" t="str">
        <f>IF($A145="","",IF(INDEX(Matriz!$L:$L,$A145)="","",INDEX(Matriz!$L:$L,$A145)))</f>
        <v/>
      </c>
      <c r="I145" s="5" t="str">
        <f>IF($A145="","",INDEX(Matriz!$P:$P,$A145)&amp;"")</f>
        <v/>
      </c>
    </row>
    <row r="146">
      <c r="A146" s="5" t="str">
        <f>IFERROR(MATCH(146-1,Matriz!$R:$R,0),"")</f>
        <v/>
      </c>
      <c r="B146" s="5" t="str">
        <f>IF($A146="","",INDEX(Matriz!$A:$A,$A146)&amp;"")</f>
        <v/>
      </c>
      <c r="C146" s="8" t="str">
        <f>IF($A146="","",INDEX(Matriz!$B:$B,$A146)&amp;"")</f>
        <v/>
      </c>
      <c r="D146" s="8" t="str">
        <f>IF($A146="","",INDEX(Matriz!$C:$C,$A146)&amp;"")</f>
        <v/>
      </c>
      <c r="E146" s="5" t="str">
        <f>IF($A146="","",INDEX(Matriz!$I:$I,$A146)&amp;"")</f>
        <v/>
      </c>
      <c r="F146" s="8" t="str">
        <f>IF($A146="","",INDEX(Matriz!$J:$J,$A146)&amp;"")</f>
        <v/>
      </c>
      <c r="G146" s="5" t="str">
        <f>IF($A146="","",INDEX(Matriz!$K:$K,$A146)&amp;"")</f>
        <v/>
      </c>
      <c r="H146" s="6" t="str">
        <f>IF($A146="","",IF(INDEX(Matriz!$L:$L,$A146)="","",INDEX(Matriz!$L:$L,$A146)))</f>
        <v/>
      </c>
      <c r="I146" s="5" t="str">
        <f>IF($A146="","",INDEX(Matriz!$P:$P,$A146)&amp;"")</f>
        <v/>
      </c>
    </row>
    <row r="147">
      <c r="A147" s="5" t="str">
        <f>IFERROR(MATCH(147-1,Matriz!$R:$R,0),"")</f>
        <v/>
      </c>
      <c r="B147" s="5" t="str">
        <f>IF($A147="","",INDEX(Matriz!$A:$A,$A147)&amp;"")</f>
        <v/>
      </c>
      <c r="C147" s="8" t="str">
        <f>IF($A147="","",INDEX(Matriz!$B:$B,$A147)&amp;"")</f>
        <v/>
      </c>
      <c r="D147" s="8" t="str">
        <f>IF($A147="","",INDEX(Matriz!$C:$C,$A147)&amp;"")</f>
        <v/>
      </c>
      <c r="E147" s="5" t="str">
        <f>IF($A147="","",INDEX(Matriz!$I:$I,$A147)&amp;"")</f>
        <v/>
      </c>
      <c r="F147" s="8" t="str">
        <f>IF($A147="","",INDEX(Matriz!$J:$J,$A147)&amp;"")</f>
        <v/>
      </c>
      <c r="G147" s="5" t="str">
        <f>IF($A147="","",INDEX(Matriz!$K:$K,$A147)&amp;"")</f>
        <v/>
      </c>
      <c r="H147" s="6" t="str">
        <f>IF($A147="","",IF(INDEX(Matriz!$L:$L,$A147)="","",INDEX(Matriz!$L:$L,$A147)))</f>
        <v/>
      </c>
      <c r="I147" s="5" t="str">
        <f>IF($A147="","",INDEX(Matriz!$P:$P,$A147)&amp;"")</f>
        <v/>
      </c>
    </row>
    <row r="148">
      <c r="A148" s="5" t="str">
        <f>IFERROR(MATCH(148-1,Matriz!$R:$R,0),"")</f>
        <v/>
      </c>
      <c r="B148" s="5" t="str">
        <f>IF($A148="","",INDEX(Matriz!$A:$A,$A148)&amp;"")</f>
        <v/>
      </c>
      <c r="C148" s="8" t="str">
        <f>IF($A148="","",INDEX(Matriz!$B:$B,$A148)&amp;"")</f>
        <v/>
      </c>
      <c r="D148" s="8" t="str">
        <f>IF($A148="","",INDEX(Matriz!$C:$C,$A148)&amp;"")</f>
        <v/>
      </c>
      <c r="E148" s="5" t="str">
        <f>IF($A148="","",INDEX(Matriz!$I:$I,$A148)&amp;"")</f>
        <v/>
      </c>
      <c r="F148" s="8" t="str">
        <f>IF($A148="","",INDEX(Matriz!$J:$J,$A148)&amp;"")</f>
        <v/>
      </c>
      <c r="G148" s="5" t="str">
        <f>IF($A148="","",INDEX(Matriz!$K:$K,$A148)&amp;"")</f>
        <v/>
      </c>
      <c r="H148" s="6" t="str">
        <f>IF($A148="","",IF(INDEX(Matriz!$L:$L,$A148)="","",INDEX(Matriz!$L:$L,$A148)))</f>
        <v/>
      </c>
      <c r="I148" s="5" t="str">
        <f>IF($A148="","",INDEX(Matriz!$P:$P,$A148)&amp;"")</f>
        <v/>
      </c>
    </row>
    <row r="149">
      <c r="A149" s="5" t="str">
        <f>IFERROR(MATCH(149-1,Matriz!$R:$R,0),"")</f>
        <v/>
      </c>
      <c r="B149" s="5" t="str">
        <f>IF($A149="","",INDEX(Matriz!$A:$A,$A149)&amp;"")</f>
        <v/>
      </c>
      <c r="C149" s="8" t="str">
        <f>IF($A149="","",INDEX(Matriz!$B:$B,$A149)&amp;"")</f>
        <v/>
      </c>
      <c r="D149" s="8" t="str">
        <f>IF($A149="","",INDEX(Matriz!$C:$C,$A149)&amp;"")</f>
        <v/>
      </c>
      <c r="E149" s="5" t="str">
        <f>IF($A149="","",INDEX(Matriz!$I:$I,$A149)&amp;"")</f>
        <v/>
      </c>
      <c r="F149" s="8" t="str">
        <f>IF($A149="","",INDEX(Matriz!$J:$J,$A149)&amp;"")</f>
        <v/>
      </c>
      <c r="G149" s="5" t="str">
        <f>IF($A149="","",INDEX(Matriz!$K:$K,$A149)&amp;"")</f>
        <v/>
      </c>
      <c r="H149" s="6" t="str">
        <f>IF($A149="","",IF(INDEX(Matriz!$L:$L,$A149)="","",INDEX(Matriz!$L:$L,$A149)))</f>
        <v/>
      </c>
      <c r="I149" s="5" t="str">
        <f>IF($A149="","",INDEX(Matriz!$P:$P,$A149)&amp;"")</f>
        <v/>
      </c>
    </row>
    <row r="150">
      <c r="A150" s="5" t="str">
        <f>IFERROR(MATCH(150-1,Matriz!$R:$R,0),"")</f>
        <v/>
      </c>
      <c r="B150" s="5" t="str">
        <f>IF($A150="","",INDEX(Matriz!$A:$A,$A150)&amp;"")</f>
        <v/>
      </c>
      <c r="C150" s="8" t="str">
        <f>IF($A150="","",INDEX(Matriz!$B:$B,$A150)&amp;"")</f>
        <v/>
      </c>
      <c r="D150" s="8" t="str">
        <f>IF($A150="","",INDEX(Matriz!$C:$C,$A150)&amp;"")</f>
        <v/>
      </c>
      <c r="E150" s="5" t="str">
        <f>IF($A150="","",INDEX(Matriz!$I:$I,$A150)&amp;"")</f>
        <v/>
      </c>
      <c r="F150" s="8" t="str">
        <f>IF($A150="","",INDEX(Matriz!$J:$J,$A150)&amp;"")</f>
        <v/>
      </c>
      <c r="G150" s="5" t="str">
        <f>IF($A150="","",INDEX(Matriz!$K:$K,$A150)&amp;"")</f>
        <v/>
      </c>
      <c r="H150" s="6" t="str">
        <f>IF($A150="","",IF(INDEX(Matriz!$L:$L,$A150)="","",INDEX(Matriz!$L:$L,$A150)))</f>
        <v/>
      </c>
      <c r="I150" s="5" t="str">
        <f>IF($A150="","",INDEX(Matriz!$P:$P,$A150)&amp;"")</f>
        <v/>
      </c>
    </row>
    <row r="151">
      <c r="A151" s="5" t="str">
        <f>IFERROR(MATCH(151-1,Matriz!$R:$R,0),"")</f>
        <v/>
      </c>
      <c r="B151" s="5" t="str">
        <f>IF($A151="","",INDEX(Matriz!$A:$A,$A151)&amp;"")</f>
        <v/>
      </c>
      <c r="C151" s="8" t="str">
        <f>IF($A151="","",INDEX(Matriz!$B:$B,$A151)&amp;"")</f>
        <v/>
      </c>
      <c r="D151" s="8" t="str">
        <f>IF($A151="","",INDEX(Matriz!$C:$C,$A151)&amp;"")</f>
        <v/>
      </c>
      <c r="E151" s="5" t="str">
        <f>IF($A151="","",INDEX(Matriz!$I:$I,$A151)&amp;"")</f>
        <v/>
      </c>
      <c r="F151" s="8" t="str">
        <f>IF($A151="","",INDEX(Matriz!$J:$J,$A151)&amp;"")</f>
        <v/>
      </c>
      <c r="G151" s="5" t="str">
        <f>IF($A151="","",INDEX(Matriz!$K:$K,$A151)&amp;"")</f>
        <v/>
      </c>
      <c r="H151" s="6" t="str">
        <f>IF($A151="","",IF(INDEX(Matriz!$L:$L,$A151)="","",INDEX(Matriz!$L:$L,$A151)))</f>
        <v/>
      </c>
      <c r="I151" s="5" t="str">
        <f>IF($A151="","",INDEX(Matriz!$P:$P,$A151)&amp;"")</f>
        <v/>
      </c>
    </row>
    <row r="152">
      <c r="A152" s="5" t="str">
        <f>IFERROR(MATCH(152-1,Matriz!$R:$R,0),"")</f>
        <v/>
      </c>
      <c r="B152" s="5" t="str">
        <f>IF($A152="","",INDEX(Matriz!$A:$A,$A152)&amp;"")</f>
        <v/>
      </c>
      <c r="C152" s="8" t="str">
        <f>IF($A152="","",INDEX(Matriz!$B:$B,$A152)&amp;"")</f>
        <v/>
      </c>
      <c r="D152" s="8" t="str">
        <f>IF($A152="","",INDEX(Matriz!$C:$C,$A152)&amp;"")</f>
        <v/>
      </c>
      <c r="E152" s="5" t="str">
        <f>IF($A152="","",INDEX(Matriz!$I:$I,$A152)&amp;"")</f>
        <v/>
      </c>
      <c r="F152" s="8" t="str">
        <f>IF($A152="","",INDEX(Matriz!$J:$J,$A152)&amp;"")</f>
        <v/>
      </c>
      <c r="G152" s="5" t="str">
        <f>IF($A152="","",INDEX(Matriz!$K:$K,$A152)&amp;"")</f>
        <v/>
      </c>
      <c r="H152" s="6" t="str">
        <f>IF($A152="","",IF(INDEX(Matriz!$L:$L,$A152)="","",INDEX(Matriz!$L:$L,$A152)))</f>
        <v/>
      </c>
      <c r="I152" s="5" t="str">
        <f>IF($A152="","",INDEX(Matriz!$P:$P,$A152)&amp;"")</f>
        <v/>
      </c>
    </row>
    <row r="153">
      <c r="A153" s="5" t="str">
        <f>IFERROR(MATCH(153-1,Matriz!$R:$R,0),"")</f>
        <v/>
      </c>
      <c r="B153" s="5" t="str">
        <f>IF($A153="","",INDEX(Matriz!$A:$A,$A153)&amp;"")</f>
        <v/>
      </c>
      <c r="C153" s="8" t="str">
        <f>IF($A153="","",INDEX(Matriz!$B:$B,$A153)&amp;"")</f>
        <v/>
      </c>
      <c r="D153" s="8" t="str">
        <f>IF($A153="","",INDEX(Matriz!$C:$C,$A153)&amp;"")</f>
        <v/>
      </c>
      <c r="E153" s="5" t="str">
        <f>IF($A153="","",INDEX(Matriz!$I:$I,$A153)&amp;"")</f>
        <v/>
      </c>
      <c r="F153" s="8" t="str">
        <f>IF($A153="","",INDEX(Matriz!$J:$J,$A153)&amp;"")</f>
        <v/>
      </c>
      <c r="G153" s="5" t="str">
        <f>IF($A153="","",INDEX(Matriz!$K:$K,$A153)&amp;"")</f>
        <v/>
      </c>
      <c r="H153" s="6" t="str">
        <f>IF($A153="","",IF(INDEX(Matriz!$L:$L,$A153)="","",INDEX(Matriz!$L:$L,$A153)))</f>
        <v/>
      </c>
      <c r="I153" s="5" t="str">
        <f>IF($A153="","",INDEX(Matriz!$P:$P,$A153)&amp;"")</f>
        <v/>
      </c>
    </row>
    <row r="154">
      <c r="A154" s="5" t="str">
        <f>IFERROR(MATCH(154-1,Matriz!$R:$R,0),"")</f>
        <v/>
      </c>
      <c r="B154" s="5" t="str">
        <f>IF($A154="","",INDEX(Matriz!$A:$A,$A154)&amp;"")</f>
        <v/>
      </c>
      <c r="C154" s="8" t="str">
        <f>IF($A154="","",INDEX(Matriz!$B:$B,$A154)&amp;"")</f>
        <v/>
      </c>
      <c r="D154" s="8" t="str">
        <f>IF($A154="","",INDEX(Matriz!$C:$C,$A154)&amp;"")</f>
        <v/>
      </c>
      <c r="E154" s="5" t="str">
        <f>IF($A154="","",INDEX(Matriz!$I:$I,$A154)&amp;"")</f>
        <v/>
      </c>
      <c r="F154" s="8" t="str">
        <f>IF($A154="","",INDEX(Matriz!$J:$J,$A154)&amp;"")</f>
        <v/>
      </c>
      <c r="G154" s="5" t="str">
        <f>IF($A154="","",INDEX(Matriz!$K:$K,$A154)&amp;"")</f>
        <v/>
      </c>
      <c r="H154" s="6" t="str">
        <f>IF($A154="","",IF(INDEX(Matriz!$L:$L,$A154)="","",INDEX(Matriz!$L:$L,$A154)))</f>
        <v/>
      </c>
      <c r="I154" s="5" t="str">
        <f>IF($A154="","",INDEX(Matriz!$P:$P,$A154)&amp;"")</f>
        <v/>
      </c>
    </row>
    <row r="155">
      <c r="A155" s="5" t="str">
        <f>IFERROR(MATCH(155-1,Matriz!$R:$R,0),"")</f>
        <v/>
      </c>
      <c r="B155" s="5" t="str">
        <f>IF($A155="","",INDEX(Matriz!$A:$A,$A155)&amp;"")</f>
        <v/>
      </c>
      <c r="C155" s="8" t="str">
        <f>IF($A155="","",INDEX(Matriz!$B:$B,$A155)&amp;"")</f>
        <v/>
      </c>
      <c r="D155" s="8" t="str">
        <f>IF($A155="","",INDEX(Matriz!$C:$C,$A155)&amp;"")</f>
        <v/>
      </c>
      <c r="E155" s="5" t="str">
        <f>IF($A155="","",INDEX(Matriz!$I:$I,$A155)&amp;"")</f>
        <v/>
      </c>
      <c r="F155" s="8" t="str">
        <f>IF($A155="","",INDEX(Matriz!$J:$J,$A155)&amp;"")</f>
        <v/>
      </c>
      <c r="G155" s="5" t="str">
        <f>IF($A155="","",INDEX(Matriz!$K:$K,$A155)&amp;"")</f>
        <v/>
      </c>
      <c r="H155" s="6" t="str">
        <f>IF($A155="","",IF(INDEX(Matriz!$L:$L,$A155)="","",INDEX(Matriz!$L:$L,$A155)))</f>
        <v/>
      </c>
      <c r="I155" s="5" t="str">
        <f>IF($A155="","",INDEX(Matriz!$P:$P,$A155)&amp;"")</f>
        <v/>
      </c>
    </row>
    <row r="156">
      <c r="A156" s="5" t="str">
        <f>IFERROR(MATCH(156-1,Matriz!$R:$R,0),"")</f>
        <v/>
      </c>
      <c r="B156" s="5" t="str">
        <f>IF($A156="","",INDEX(Matriz!$A:$A,$A156)&amp;"")</f>
        <v/>
      </c>
      <c r="C156" s="8" t="str">
        <f>IF($A156="","",INDEX(Matriz!$B:$B,$A156)&amp;"")</f>
        <v/>
      </c>
      <c r="D156" s="8" t="str">
        <f>IF($A156="","",INDEX(Matriz!$C:$C,$A156)&amp;"")</f>
        <v/>
      </c>
      <c r="E156" s="5" t="str">
        <f>IF($A156="","",INDEX(Matriz!$I:$I,$A156)&amp;"")</f>
        <v/>
      </c>
      <c r="F156" s="8" t="str">
        <f>IF($A156="","",INDEX(Matriz!$J:$J,$A156)&amp;"")</f>
        <v/>
      </c>
      <c r="G156" s="5" t="str">
        <f>IF($A156="","",INDEX(Matriz!$K:$K,$A156)&amp;"")</f>
        <v/>
      </c>
      <c r="H156" s="6" t="str">
        <f>IF($A156="","",IF(INDEX(Matriz!$L:$L,$A156)="","",INDEX(Matriz!$L:$L,$A156)))</f>
        <v/>
      </c>
      <c r="I156" s="5" t="str">
        <f>IF($A156="","",INDEX(Matriz!$P:$P,$A156)&amp;"")</f>
        <v/>
      </c>
    </row>
    <row r="157">
      <c r="A157" s="5" t="str">
        <f>IFERROR(MATCH(157-1,Matriz!$R:$R,0),"")</f>
        <v/>
      </c>
      <c r="B157" s="5" t="str">
        <f>IF($A157="","",INDEX(Matriz!$A:$A,$A157)&amp;"")</f>
        <v/>
      </c>
      <c r="C157" s="8" t="str">
        <f>IF($A157="","",INDEX(Matriz!$B:$B,$A157)&amp;"")</f>
        <v/>
      </c>
      <c r="D157" s="8" t="str">
        <f>IF($A157="","",INDEX(Matriz!$C:$C,$A157)&amp;"")</f>
        <v/>
      </c>
      <c r="E157" s="5" t="str">
        <f>IF($A157="","",INDEX(Matriz!$I:$I,$A157)&amp;"")</f>
        <v/>
      </c>
      <c r="F157" s="8" t="str">
        <f>IF($A157="","",INDEX(Matriz!$J:$J,$A157)&amp;"")</f>
        <v/>
      </c>
      <c r="G157" s="5" t="str">
        <f>IF($A157="","",INDEX(Matriz!$K:$K,$A157)&amp;"")</f>
        <v/>
      </c>
      <c r="H157" s="6" t="str">
        <f>IF($A157="","",IF(INDEX(Matriz!$L:$L,$A157)="","",INDEX(Matriz!$L:$L,$A157)))</f>
        <v/>
      </c>
      <c r="I157" s="5" t="str">
        <f>IF($A157="","",INDEX(Matriz!$P:$P,$A157)&amp;"")</f>
        <v/>
      </c>
    </row>
    <row r="158">
      <c r="A158" s="5" t="str">
        <f>IFERROR(MATCH(158-1,Matriz!$R:$R,0),"")</f>
        <v/>
      </c>
      <c r="B158" s="5" t="str">
        <f>IF($A158="","",INDEX(Matriz!$A:$A,$A158)&amp;"")</f>
        <v/>
      </c>
      <c r="C158" s="8" t="str">
        <f>IF($A158="","",INDEX(Matriz!$B:$B,$A158)&amp;"")</f>
        <v/>
      </c>
      <c r="D158" s="8" t="str">
        <f>IF($A158="","",INDEX(Matriz!$C:$C,$A158)&amp;"")</f>
        <v/>
      </c>
      <c r="E158" s="5" t="str">
        <f>IF($A158="","",INDEX(Matriz!$I:$I,$A158)&amp;"")</f>
        <v/>
      </c>
      <c r="F158" s="8" t="str">
        <f>IF($A158="","",INDEX(Matriz!$J:$J,$A158)&amp;"")</f>
        <v/>
      </c>
      <c r="G158" s="5" t="str">
        <f>IF($A158="","",INDEX(Matriz!$K:$K,$A158)&amp;"")</f>
        <v/>
      </c>
      <c r="H158" s="6" t="str">
        <f>IF($A158="","",IF(INDEX(Matriz!$L:$L,$A158)="","",INDEX(Matriz!$L:$L,$A158)))</f>
        <v/>
      </c>
      <c r="I158" s="5" t="str">
        <f>IF($A158="","",INDEX(Matriz!$P:$P,$A158)&amp;"")</f>
        <v/>
      </c>
    </row>
    <row r="159">
      <c r="A159" s="5" t="str">
        <f>IFERROR(MATCH(159-1,Matriz!$R:$R,0),"")</f>
        <v/>
      </c>
      <c r="B159" s="5" t="str">
        <f>IF($A159="","",INDEX(Matriz!$A:$A,$A159)&amp;"")</f>
        <v/>
      </c>
      <c r="C159" s="8" t="str">
        <f>IF($A159="","",INDEX(Matriz!$B:$B,$A159)&amp;"")</f>
        <v/>
      </c>
      <c r="D159" s="8" t="str">
        <f>IF($A159="","",INDEX(Matriz!$C:$C,$A159)&amp;"")</f>
        <v/>
      </c>
      <c r="E159" s="5" t="str">
        <f>IF($A159="","",INDEX(Matriz!$I:$I,$A159)&amp;"")</f>
        <v/>
      </c>
      <c r="F159" s="8" t="str">
        <f>IF($A159="","",INDEX(Matriz!$J:$J,$A159)&amp;"")</f>
        <v/>
      </c>
      <c r="G159" s="5" t="str">
        <f>IF($A159="","",INDEX(Matriz!$K:$K,$A159)&amp;"")</f>
        <v/>
      </c>
      <c r="H159" s="6" t="str">
        <f>IF($A159="","",IF(INDEX(Matriz!$L:$L,$A159)="","",INDEX(Matriz!$L:$L,$A159)))</f>
        <v/>
      </c>
      <c r="I159" s="5" t="str">
        <f>IF($A159="","",INDEX(Matriz!$P:$P,$A159)&amp;"")</f>
        <v/>
      </c>
    </row>
    <row r="160">
      <c r="A160" s="5" t="str">
        <f>IFERROR(MATCH(160-1,Matriz!$R:$R,0),"")</f>
        <v/>
      </c>
      <c r="B160" s="5" t="str">
        <f>IF($A160="","",INDEX(Matriz!$A:$A,$A160)&amp;"")</f>
        <v/>
      </c>
      <c r="C160" s="8" t="str">
        <f>IF($A160="","",INDEX(Matriz!$B:$B,$A160)&amp;"")</f>
        <v/>
      </c>
      <c r="D160" s="8" t="str">
        <f>IF($A160="","",INDEX(Matriz!$C:$C,$A160)&amp;"")</f>
        <v/>
      </c>
      <c r="E160" s="5" t="str">
        <f>IF($A160="","",INDEX(Matriz!$I:$I,$A160)&amp;"")</f>
        <v/>
      </c>
      <c r="F160" s="8" t="str">
        <f>IF($A160="","",INDEX(Matriz!$J:$J,$A160)&amp;"")</f>
        <v/>
      </c>
      <c r="G160" s="5" t="str">
        <f>IF($A160="","",INDEX(Matriz!$K:$K,$A160)&amp;"")</f>
        <v/>
      </c>
      <c r="H160" s="6" t="str">
        <f>IF($A160="","",IF(INDEX(Matriz!$L:$L,$A160)="","",INDEX(Matriz!$L:$L,$A160)))</f>
        <v/>
      </c>
      <c r="I160" s="5" t="str">
        <f>IF($A160="","",INDEX(Matriz!$P:$P,$A160)&amp;"")</f>
        <v/>
      </c>
    </row>
    <row r="161">
      <c r="A161" s="5" t="str">
        <f>IFERROR(MATCH(161-1,Matriz!$R:$R,0),"")</f>
        <v/>
      </c>
      <c r="B161" s="5" t="str">
        <f>IF($A161="","",INDEX(Matriz!$A:$A,$A161)&amp;"")</f>
        <v/>
      </c>
      <c r="C161" s="8" t="str">
        <f>IF($A161="","",INDEX(Matriz!$B:$B,$A161)&amp;"")</f>
        <v/>
      </c>
      <c r="D161" s="8" t="str">
        <f>IF($A161="","",INDEX(Matriz!$C:$C,$A161)&amp;"")</f>
        <v/>
      </c>
      <c r="E161" s="5" t="str">
        <f>IF($A161="","",INDEX(Matriz!$I:$I,$A161)&amp;"")</f>
        <v/>
      </c>
      <c r="F161" s="8" t="str">
        <f>IF($A161="","",INDEX(Matriz!$J:$J,$A161)&amp;"")</f>
        <v/>
      </c>
      <c r="G161" s="5" t="str">
        <f>IF($A161="","",INDEX(Matriz!$K:$K,$A161)&amp;"")</f>
        <v/>
      </c>
      <c r="H161" s="6" t="str">
        <f>IF($A161="","",IF(INDEX(Matriz!$L:$L,$A161)="","",INDEX(Matriz!$L:$L,$A161)))</f>
        <v/>
      </c>
      <c r="I161" s="5" t="str">
        <f>IF($A161="","",INDEX(Matriz!$P:$P,$A161)&amp;"")</f>
        <v/>
      </c>
    </row>
    <row r="162">
      <c r="A162" s="5" t="str">
        <f>IFERROR(MATCH(162-1,Matriz!$R:$R,0),"")</f>
        <v/>
      </c>
      <c r="B162" s="5" t="str">
        <f>IF($A162="","",INDEX(Matriz!$A:$A,$A162)&amp;"")</f>
        <v/>
      </c>
      <c r="C162" s="8" t="str">
        <f>IF($A162="","",INDEX(Matriz!$B:$B,$A162)&amp;"")</f>
        <v/>
      </c>
      <c r="D162" s="8" t="str">
        <f>IF($A162="","",INDEX(Matriz!$C:$C,$A162)&amp;"")</f>
        <v/>
      </c>
      <c r="E162" s="5" t="str">
        <f>IF($A162="","",INDEX(Matriz!$I:$I,$A162)&amp;"")</f>
        <v/>
      </c>
      <c r="F162" s="8" t="str">
        <f>IF($A162="","",INDEX(Matriz!$J:$J,$A162)&amp;"")</f>
        <v/>
      </c>
      <c r="G162" s="5" t="str">
        <f>IF($A162="","",INDEX(Matriz!$K:$K,$A162)&amp;"")</f>
        <v/>
      </c>
      <c r="H162" s="6" t="str">
        <f>IF($A162="","",IF(INDEX(Matriz!$L:$L,$A162)="","",INDEX(Matriz!$L:$L,$A162)))</f>
        <v/>
      </c>
      <c r="I162" s="5" t="str">
        <f>IF($A162="","",INDEX(Matriz!$P:$P,$A162)&amp;"")</f>
        <v/>
      </c>
    </row>
    <row r="163">
      <c r="A163" s="5" t="str">
        <f>IFERROR(MATCH(163-1,Matriz!$R:$R,0),"")</f>
        <v/>
      </c>
      <c r="B163" s="5" t="str">
        <f>IF($A163="","",INDEX(Matriz!$A:$A,$A163)&amp;"")</f>
        <v/>
      </c>
      <c r="C163" s="8" t="str">
        <f>IF($A163="","",INDEX(Matriz!$B:$B,$A163)&amp;"")</f>
        <v/>
      </c>
      <c r="D163" s="8" t="str">
        <f>IF($A163="","",INDEX(Matriz!$C:$C,$A163)&amp;"")</f>
        <v/>
      </c>
      <c r="E163" s="5" t="str">
        <f>IF($A163="","",INDEX(Matriz!$I:$I,$A163)&amp;"")</f>
        <v/>
      </c>
      <c r="F163" s="8" t="str">
        <f>IF($A163="","",INDEX(Matriz!$J:$J,$A163)&amp;"")</f>
        <v/>
      </c>
      <c r="G163" s="5" t="str">
        <f>IF($A163="","",INDEX(Matriz!$K:$K,$A163)&amp;"")</f>
        <v/>
      </c>
      <c r="H163" s="6" t="str">
        <f>IF($A163="","",IF(INDEX(Matriz!$L:$L,$A163)="","",INDEX(Matriz!$L:$L,$A163)))</f>
        <v/>
      </c>
      <c r="I163" s="5" t="str">
        <f>IF($A163="","",INDEX(Matriz!$P:$P,$A163)&amp;"")</f>
        <v/>
      </c>
    </row>
    <row r="164">
      <c r="A164" s="5" t="str">
        <f>IFERROR(MATCH(164-1,Matriz!$R:$R,0),"")</f>
        <v/>
      </c>
      <c r="B164" s="5" t="str">
        <f>IF($A164="","",INDEX(Matriz!$A:$A,$A164)&amp;"")</f>
        <v/>
      </c>
      <c r="C164" s="8" t="str">
        <f>IF($A164="","",INDEX(Matriz!$B:$B,$A164)&amp;"")</f>
        <v/>
      </c>
      <c r="D164" s="8" t="str">
        <f>IF($A164="","",INDEX(Matriz!$C:$C,$A164)&amp;"")</f>
        <v/>
      </c>
      <c r="E164" s="5" t="str">
        <f>IF($A164="","",INDEX(Matriz!$I:$I,$A164)&amp;"")</f>
        <v/>
      </c>
      <c r="F164" s="8" t="str">
        <f>IF($A164="","",INDEX(Matriz!$J:$J,$A164)&amp;"")</f>
        <v/>
      </c>
      <c r="G164" s="5" t="str">
        <f>IF($A164="","",INDEX(Matriz!$K:$K,$A164)&amp;"")</f>
        <v/>
      </c>
      <c r="H164" s="6" t="str">
        <f>IF($A164="","",IF(INDEX(Matriz!$L:$L,$A164)="","",INDEX(Matriz!$L:$L,$A164)))</f>
        <v/>
      </c>
      <c r="I164" s="5" t="str">
        <f>IF($A164="","",INDEX(Matriz!$P:$P,$A164)&amp;"")</f>
        <v/>
      </c>
    </row>
    <row r="165">
      <c r="A165" s="5" t="str">
        <f>IFERROR(MATCH(165-1,Matriz!$R:$R,0),"")</f>
        <v/>
      </c>
      <c r="B165" s="5" t="str">
        <f>IF($A165="","",INDEX(Matriz!$A:$A,$A165)&amp;"")</f>
        <v/>
      </c>
      <c r="C165" s="8" t="str">
        <f>IF($A165="","",INDEX(Matriz!$B:$B,$A165)&amp;"")</f>
        <v/>
      </c>
      <c r="D165" s="8" t="str">
        <f>IF($A165="","",INDEX(Matriz!$C:$C,$A165)&amp;"")</f>
        <v/>
      </c>
      <c r="E165" s="5" t="str">
        <f>IF($A165="","",INDEX(Matriz!$I:$I,$A165)&amp;"")</f>
        <v/>
      </c>
      <c r="F165" s="8" t="str">
        <f>IF($A165="","",INDEX(Matriz!$J:$J,$A165)&amp;"")</f>
        <v/>
      </c>
      <c r="G165" s="5" t="str">
        <f>IF($A165="","",INDEX(Matriz!$K:$K,$A165)&amp;"")</f>
        <v/>
      </c>
      <c r="H165" s="6" t="str">
        <f>IF($A165="","",IF(INDEX(Matriz!$L:$L,$A165)="","",INDEX(Matriz!$L:$L,$A165)))</f>
        <v/>
      </c>
      <c r="I165" s="5" t="str">
        <f>IF($A165="","",INDEX(Matriz!$P:$P,$A165)&amp;"")</f>
        <v/>
      </c>
    </row>
    <row r="166">
      <c r="A166" s="5" t="str">
        <f>IFERROR(MATCH(166-1,Matriz!$R:$R,0),"")</f>
        <v/>
      </c>
      <c r="B166" s="5" t="str">
        <f>IF($A166="","",INDEX(Matriz!$A:$A,$A166)&amp;"")</f>
        <v/>
      </c>
      <c r="C166" s="8" t="str">
        <f>IF($A166="","",INDEX(Matriz!$B:$B,$A166)&amp;"")</f>
        <v/>
      </c>
      <c r="D166" s="8" t="str">
        <f>IF($A166="","",INDEX(Matriz!$C:$C,$A166)&amp;"")</f>
        <v/>
      </c>
      <c r="E166" s="5" t="str">
        <f>IF($A166="","",INDEX(Matriz!$I:$I,$A166)&amp;"")</f>
        <v/>
      </c>
      <c r="F166" s="8" t="str">
        <f>IF($A166="","",INDEX(Matriz!$J:$J,$A166)&amp;"")</f>
        <v/>
      </c>
      <c r="G166" s="5" t="str">
        <f>IF($A166="","",INDEX(Matriz!$K:$K,$A166)&amp;"")</f>
        <v/>
      </c>
      <c r="H166" s="6" t="str">
        <f>IF($A166="","",IF(INDEX(Matriz!$L:$L,$A166)="","",INDEX(Matriz!$L:$L,$A166)))</f>
        <v/>
      </c>
      <c r="I166" s="5" t="str">
        <f>IF($A166="","",INDEX(Matriz!$P:$P,$A166)&amp;"")</f>
        <v/>
      </c>
    </row>
    <row r="167">
      <c r="A167" s="5" t="str">
        <f>IFERROR(MATCH(167-1,Matriz!$R:$R,0),"")</f>
        <v/>
      </c>
      <c r="B167" s="5" t="str">
        <f>IF($A167="","",INDEX(Matriz!$A:$A,$A167)&amp;"")</f>
        <v/>
      </c>
      <c r="C167" s="8" t="str">
        <f>IF($A167="","",INDEX(Matriz!$B:$B,$A167)&amp;"")</f>
        <v/>
      </c>
      <c r="D167" s="8" t="str">
        <f>IF($A167="","",INDEX(Matriz!$C:$C,$A167)&amp;"")</f>
        <v/>
      </c>
      <c r="E167" s="5" t="str">
        <f>IF($A167="","",INDEX(Matriz!$I:$I,$A167)&amp;"")</f>
        <v/>
      </c>
      <c r="F167" s="8" t="str">
        <f>IF($A167="","",INDEX(Matriz!$J:$J,$A167)&amp;"")</f>
        <v/>
      </c>
      <c r="G167" s="5" t="str">
        <f>IF($A167="","",INDEX(Matriz!$K:$K,$A167)&amp;"")</f>
        <v/>
      </c>
      <c r="H167" s="6" t="str">
        <f>IF($A167="","",IF(INDEX(Matriz!$L:$L,$A167)="","",INDEX(Matriz!$L:$L,$A167)))</f>
        <v/>
      </c>
      <c r="I167" s="5" t="str">
        <f>IF($A167="","",INDEX(Matriz!$P:$P,$A167)&amp;"")</f>
        <v/>
      </c>
    </row>
    <row r="168">
      <c r="A168" s="5" t="str">
        <f>IFERROR(MATCH(168-1,Matriz!$R:$R,0),"")</f>
        <v/>
      </c>
      <c r="B168" s="5" t="str">
        <f>IF($A168="","",INDEX(Matriz!$A:$A,$A168)&amp;"")</f>
        <v/>
      </c>
      <c r="C168" s="8" t="str">
        <f>IF($A168="","",INDEX(Matriz!$B:$B,$A168)&amp;"")</f>
        <v/>
      </c>
      <c r="D168" s="8" t="str">
        <f>IF($A168="","",INDEX(Matriz!$C:$C,$A168)&amp;"")</f>
        <v/>
      </c>
      <c r="E168" s="5" t="str">
        <f>IF($A168="","",INDEX(Matriz!$I:$I,$A168)&amp;"")</f>
        <v/>
      </c>
      <c r="F168" s="8" t="str">
        <f>IF($A168="","",INDEX(Matriz!$J:$J,$A168)&amp;"")</f>
        <v/>
      </c>
      <c r="G168" s="5" t="str">
        <f>IF($A168="","",INDEX(Matriz!$K:$K,$A168)&amp;"")</f>
        <v/>
      </c>
      <c r="H168" s="6" t="str">
        <f>IF($A168="","",IF(INDEX(Matriz!$L:$L,$A168)="","",INDEX(Matriz!$L:$L,$A168)))</f>
        <v/>
      </c>
      <c r="I168" s="5" t="str">
        <f>IF($A168="","",INDEX(Matriz!$P:$P,$A168)&amp;"")</f>
        <v/>
      </c>
    </row>
    <row r="169">
      <c r="A169" s="5" t="str">
        <f>IFERROR(MATCH(169-1,Matriz!$R:$R,0),"")</f>
        <v/>
      </c>
      <c r="B169" s="5" t="str">
        <f>IF($A169="","",INDEX(Matriz!$A:$A,$A169)&amp;"")</f>
        <v/>
      </c>
      <c r="C169" s="8" t="str">
        <f>IF($A169="","",INDEX(Matriz!$B:$B,$A169)&amp;"")</f>
        <v/>
      </c>
      <c r="D169" s="8" t="str">
        <f>IF($A169="","",INDEX(Matriz!$C:$C,$A169)&amp;"")</f>
        <v/>
      </c>
      <c r="E169" s="5" t="str">
        <f>IF($A169="","",INDEX(Matriz!$I:$I,$A169)&amp;"")</f>
        <v/>
      </c>
      <c r="F169" s="8" t="str">
        <f>IF($A169="","",INDEX(Matriz!$J:$J,$A169)&amp;"")</f>
        <v/>
      </c>
      <c r="G169" s="5" t="str">
        <f>IF($A169="","",INDEX(Matriz!$K:$K,$A169)&amp;"")</f>
        <v/>
      </c>
      <c r="H169" s="6" t="str">
        <f>IF($A169="","",IF(INDEX(Matriz!$L:$L,$A169)="","",INDEX(Matriz!$L:$L,$A169)))</f>
        <v/>
      </c>
      <c r="I169" s="5" t="str">
        <f>IF($A169="","",INDEX(Matriz!$P:$P,$A169)&amp;"")</f>
        <v/>
      </c>
    </row>
    <row r="170">
      <c r="A170" s="5" t="str">
        <f>IFERROR(MATCH(170-1,Matriz!$R:$R,0),"")</f>
        <v/>
      </c>
      <c r="B170" s="5" t="str">
        <f>IF($A170="","",INDEX(Matriz!$A:$A,$A170)&amp;"")</f>
        <v/>
      </c>
      <c r="C170" s="8" t="str">
        <f>IF($A170="","",INDEX(Matriz!$B:$B,$A170)&amp;"")</f>
        <v/>
      </c>
      <c r="D170" s="8" t="str">
        <f>IF($A170="","",INDEX(Matriz!$C:$C,$A170)&amp;"")</f>
        <v/>
      </c>
      <c r="E170" s="5" t="str">
        <f>IF($A170="","",INDEX(Matriz!$I:$I,$A170)&amp;"")</f>
        <v/>
      </c>
      <c r="F170" s="8" t="str">
        <f>IF($A170="","",INDEX(Matriz!$J:$J,$A170)&amp;"")</f>
        <v/>
      </c>
      <c r="G170" s="5" t="str">
        <f>IF($A170="","",INDEX(Matriz!$K:$K,$A170)&amp;"")</f>
        <v/>
      </c>
      <c r="H170" s="6" t="str">
        <f>IF($A170="","",IF(INDEX(Matriz!$L:$L,$A170)="","",INDEX(Matriz!$L:$L,$A170)))</f>
        <v/>
      </c>
      <c r="I170" s="5" t="str">
        <f>IF($A170="","",INDEX(Matriz!$P:$P,$A170)&amp;"")</f>
        <v/>
      </c>
    </row>
    <row r="171">
      <c r="A171" s="5" t="str">
        <f>IFERROR(MATCH(171-1,Matriz!$R:$R,0),"")</f>
        <v/>
      </c>
      <c r="B171" s="5" t="str">
        <f>IF($A171="","",INDEX(Matriz!$A:$A,$A171)&amp;"")</f>
        <v/>
      </c>
      <c r="C171" s="8" t="str">
        <f>IF($A171="","",INDEX(Matriz!$B:$B,$A171)&amp;"")</f>
        <v/>
      </c>
      <c r="D171" s="8" t="str">
        <f>IF($A171="","",INDEX(Matriz!$C:$C,$A171)&amp;"")</f>
        <v/>
      </c>
      <c r="E171" s="5" t="str">
        <f>IF($A171="","",INDEX(Matriz!$I:$I,$A171)&amp;"")</f>
        <v/>
      </c>
      <c r="F171" s="8" t="str">
        <f>IF($A171="","",INDEX(Matriz!$J:$J,$A171)&amp;"")</f>
        <v/>
      </c>
      <c r="G171" s="5" t="str">
        <f>IF($A171="","",INDEX(Matriz!$K:$K,$A171)&amp;"")</f>
        <v/>
      </c>
      <c r="H171" s="6" t="str">
        <f>IF($A171="","",IF(INDEX(Matriz!$L:$L,$A171)="","",INDEX(Matriz!$L:$L,$A171)))</f>
        <v/>
      </c>
      <c r="I171" s="5" t="str">
        <f>IF($A171="","",INDEX(Matriz!$P:$P,$A171)&amp;"")</f>
        <v/>
      </c>
    </row>
    <row r="172">
      <c r="A172" s="5" t="str">
        <f>IFERROR(MATCH(172-1,Matriz!$R:$R,0),"")</f>
        <v/>
      </c>
      <c r="B172" s="5" t="str">
        <f>IF($A172="","",INDEX(Matriz!$A:$A,$A172)&amp;"")</f>
        <v/>
      </c>
      <c r="C172" s="8" t="str">
        <f>IF($A172="","",INDEX(Matriz!$B:$B,$A172)&amp;"")</f>
        <v/>
      </c>
      <c r="D172" s="8" t="str">
        <f>IF($A172="","",INDEX(Matriz!$C:$C,$A172)&amp;"")</f>
        <v/>
      </c>
      <c r="E172" s="5" t="str">
        <f>IF($A172="","",INDEX(Matriz!$I:$I,$A172)&amp;"")</f>
        <v/>
      </c>
      <c r="F172" s="8" t="str">
        <f>IF($A172="","",INDEX(Matriz!$J:$J,$A172)&amp;"")</f>
        <v/>
      </c>
      <c r="G172" s="5" t="str">
        <f>IF($A172="","",INDEX(Matriz!$K:$K,$A172)&amp;"")</f>
        <v/>
      </c>
      <c r="H172" s="6" t="str">
        <f>IF($A172="","",IF(INDEX(Matriz!$L:$L,$A172)="","",INDEX(Matriz!$L:$L,$A172)))</f>
        <v/>
      </c>
      <c r="I172" s="5" t="str">
        <f>IF($A172="","",INDEX(Matriz!$P:$P,$A172)&amp;"")</f>
        <v/>
      </c>
    </row>
    <row r="173">
      <c r="A173" s="5" t="str">
        <f>IFERROR(MATCH(173-1,Matriz!$R:$R,0),"")</f>
        <v/>
      </c>
      <c r="B173" s="5" t="str">
        <f>IF($A173="","",INDEX(Matriz!$A:$A,$A173)&amp;"")</f>
        <v/>
      </c>
      <c r="C173" s="8" t="str">
        <f>IF($A173="","",INDEX(Matriz!$B:$B,$A173)&amp;"")</f>
        <v/>
      </c>
      <c r="D173" s="8" t="str">
        <f>IF($A173="","",INDEX(Matriz!$C:$C,$A173)&amp;"")</f>
        <v/>
      </c>
      <c r="E173" s="5" t="str">
        <f>IF($A173="","",INDEX(Matriz!$I:$I,$A173)&amp;"")</f>
        <v/>
      </c>
      <c r="F173" s="8" t="str">
        <f>IF($A173="","",INDEX(Matriz!$J:$J,$A173)&amp;"")</f>
        <v/>
      </c>
      <c r="G173" s="5" t="str">
        <f>IF($A173="","",INDEX(Matriz!$K:$K,$A173)&amp;"")</f>
        <v/>
      </c>
      <c r="H173" s="6" t="str">
        <f>IF($A173="","",IF(INDEX(Matriz!$L:$L,$A173)="","",INDEX(Matriz!$L:$L,$A173)))</f>
        <v/>
      </c>
      <c r="I173" s="5" t="str">
        <f>IF($A173="","",INDEX(Matriz!$P:$P,$A173)&amp;"")</f>
        <v/>
      </c>
    </row>
    <row r="174">
      <c r="A174" s="5" t="str">
        <f>IFERROR(MATCH(174-1,Matriz!$R:$R,0),"")</f>
        <v/>
      </c>
      <c r="B174" s="5" t="str">
        <f>IF($A174="","",INDEX(Matriz!$A:$A,$A174)&amp;"")</f>
        <v/>
      </c>
      <c r="C174" s="8" t="str">
        <f>IF($A174="","",INDEX(Matriz!$B:$B,$A174)&amp;"")</f>
        <v/>
      </c>
      <c r="D174" s="8" t="str">
        <f>IF($A174="","",INDEX(Matriz!$C:$C,$A174)&amp;"")</f>
        <v/>
      </c>
      <c r="E174" s="5" t="str">
        <f>IF($A174="","",INDEX(Matriz!$I:$I,$A174)&amp;"")</f>
        <v/>
      </c>
      <c r="F174" s="8" t="str">
        <f>IF($A174="","",INDEX(Matriz!$J:$J,$A174)&amp;"")</f>
        <v/>
      </c>
      <c r="G174" s="5" t="str">
        <f>IF($A174="","",INDEX(Matriz!$K:$K,$A174)&amp;"")</f>
        <v/>
      </c>
      <c r="H174" s="6" t="str">
        <f>IF($A174="","",IF(INDEX(Matriz!$L:$L,$A174)="","",INDEX(Matriz!$L:$L,$A174)))</f>
        <v/>
      </c>
      <c r="I174" s="5" t="str">
        <f>IF($A174="","",INDEX(Matriz!$P:$P,$A174)&amp;"")</f>
        <v/>
      </c>
    </row>
    <row r="175">
      <c r="A175" s="5" t="str">
        <f>IFERROR(MATCH(175-1,Matriz!$R:$R,0),"")</f>
        <v/>
      </c>
      <c r="B175" s="5" t="str">
        <f>IF($A175="","",INDEX(Matriz!$A:$A,$A175)&amp;"")</f>
        <v/>
      </c>
      <c r="C175" s="8" t="str">
        <f>IF($A175="","",INDEX(Matriz!$B:$B,$A175)&amp;"")</f>
        <v/>
      </c>
      <c r="D175" s="8" t="str">
        <f>IF($A175="","",INDEX(Matriz!$C:$C,$A175)&amp;"")</f>
        <v/>
      </c>
      <c r="E175" s="5" t="str">
        <f>IF($A175="","",INDEX(Matriz!$I:$I,$A175)&amp;"")</f>
        <v/>
      </c>
      <c r="F175" s="8" t="str">
        <f>IF($A175="","",INDEX(Matriz!$J:$J,$A175)&amp;"")</f>
        <v/>
      </c>
      <c r="G175" s="5" t="str">
        <f>IF($A175="","",INDEX(Matriz!$K:$K,$A175)&amp;"")</f>
        <v/>
      </c>
      <c r="H175" s="6" t="str">
        <f>IF($A175="","",IF(INDEX(Matriz!$L:$L,$A175)="","",INDEX(Matriz!$L:$L,$A175)))</f>
        <v/>
      </c>
      <c r="I175" s="5" t="str">
        <f>IF($A175="","",INDEX(Matriz!$P:$P,$A175)&amp;"")</f>
        <v/>
      </c>
    </row>
    <row r="176">
      <c r="A176" s="5" t="str">
        <f>IFERROR(MATCH(176-1,Matriz!$R:$R,0),"")</f>
        <v/>
      </c>
      <c r="B176" s="5" t="str">
        <f>IF($A176="","",INDEX(Matriz!$A:$A,$A176)&amp;"")</f>
        <v/>
      </c>
      <c r="C176" s="8" t="str">
        <f>IF($A176="","",INDEX(Matriz!$B:$B,$A176)&amp;"")</f>
        <v/>
      </c>
      <c r="D176" s="8" t="str">
        <f>IF($A176="","",INDEX(Matriz!$C:$C,$A176)&amp;"")</f>
        <v/>
      </c>
      <c r="E176" s="5" t="str">
        <f>IF($A176="","",INDEX(Matriz!$I:$I,$A176)&amp;"")</f>
        <v/>
      </c>
      <c r="F176" s="8" t="str">
        <f>IF($A176="","",INDEX(Matriz!$J:$J,$A176)&amp;"")</f>
        <v/>
      </c>
      <c r="G176" s="5" t="str">
        <f>IF($A176="","",INDEX(Matriz!$K:$K,$A176)&amp;"")</f>
        <v/>
      </c>
      <c r="H176" s="6" t="str">
        <f>IF($A176="","",IF(INDEX(Matriz!$L:$L,$A176)="","",INDEX(Matriz!$L:$L,$A176)))</f>
        <v/>
      </c>
      <c r="I176" s="5" t="str">
        <f>IF($A176="","",INDEX(Matriz!$P:$P,$A176)&amp;"")</f>
        <v/>
      </c>
    </row>
    <row r="177">
      <c r="A177" s="5" t="str">
        <f>IFERROR(MATCH(177-1,Matriz!$R:$R,0),"")</f>
        <v/>
      </c>
      <c r="B177" s="5" t="str">
        <f>IF($A177="","",INDEX(Matriz!$A:$A,$A177)&amp;"")</f>
        <v/>
      </c>
      <c r="C177" s="8" t="str">
        <f>IF($A177="","",INDEX(Matriz!$B:$B,$A177)&amp;"")</f>
        <v/>
      </c>
      <c r="D177" s="8" t="str">
        <f>IF($A177="","",INDEX(Matriz!$C:$C,$A177)&amp;"")</f>
        <v/>
      </c>
      <c r="E177" s="5" t="str">
        <f>IF($A177="","",INDEX(Matriz!$I:$I,$A177)&amp;"")</f>
        <v/>
      </c>
      <c r="F177" s="8" t="str">
        <f>IF($A177="","",INDEX(Matriz!$J:$J,$A177)&amp;"")</f>
        <v/>
      </c>
      <c r="G177" s="5" t="str">
        <f>IF($A177="","",INDEX(Matriz!$K:$K,$A177)&amp;"")</f>
        <v/>
      </c>
      <c r="H177" s="6" t="str">
        <f>IF($A177="","",IF(INDEX(Matriz!$L:$L,$A177)="","",INDEX(Matriz!$L:$L,$A177)))</f>
        <v/>
      </c>
      <c r="I177" s="5" t="str">
        <f>IF($A177="","",INDEX(Matriz!$P:$P,$A177)&amp;"")</f>
        <v/>
      </c>
    </row>
    <row r="178">
      <c r="A178" s="5" t="str">
        <f>IFERROR(MATCH(178-1,Matriz!$R:$R,0),"")</f>
        <v/>
      </c>
      <c r="B178" s="5" t="str">
        <f>IF($A178="","",INDEX(Matriz!$A:$A,$A178)&amp;"")</f>
        <v/>
      </c>
      <c r="C178" s="8" t="str">
        <f>IF($A178="","",INDEX(Matriz!$B:$B,$A178)&amp;"")</f>
        <v/>
      </c>
      <c r="D178" s="8" t="str">
        <f>IF($A178="","",INDEX(Matriz!$C:$C,$A178)&amp;"")</f>
        <v/>
      </c>
      <c r="E178" s="5" t="str">
        <f>IF($A178="","",INDEX(Matriz!$I:$I,$A178)&amp;"")</f>
        <v/>
      </c>
      <c r="F178" s="8" t="str">
        <f>IF($A178="","",INDEX(Matriz!$J:$J,$A178)&amp;"")</f>
        <v/>
      </c>
      <c r="G178" s="5" t="str">
        <f>IF($A178="","",INDEX(Matriz!$K:$K,$A178)&amp;"")</f>
        <v/>
      </c>
      <c r="H178" s="6" t="str">
        <f>IF($A178="","",IF(INDEX(Matriz!$L:$L,$A178)="","",INDEX(Matriz!$L:$L,$A178)))</f>
        <v/>
      </c>
      <c r="I178" s="5" t="str">
        <f>IF($A178="","",INDEX(Matriz!$P:$P,$A178)&amp;"")</f>
        <v/>
      </c>
    </row>
    <row r="179">
      <c r="A179" s="5" t="str">
        <f>IFERROR(MATCH(179-1,Matriz!$R:$R,0),"")</f>
        <v/>
      </c>
      <c r="B179" s="5" t="str">
        <f>IF($A179="","",INDEX(Matriz!$A:$A,$A179)&amp;"")</f>
        <v/>
      </c>
      <c r="C179" s="8" t="str">
        <f>IF($A179="","",INDEX(Matriz!$B:$B,$A179)&amp;"")</f>
        <v/>
      </c>
      <c r="D179" s="8" t="str">
        <f>IF($A179="","",INDEX(Matriz!$C:$C,$A179)&amp;"")</f>
        <v/>
      </c>
      <c r="E179" s="5" t="str">
        <f>IF($A179="","",INDEX(Matriz!$I:$I,$A179)&amp;"")</f>
        <v/>
      </c>
      <c r="F179" s="8" t="str">
        <f>IF($A179="","",INDEX(Matriz!$J:$J,$A179)&amp;"")</f>
        <v/>
      </c>
      <c r="G179" s="5" t="str">
        <f>IF($A179="","",INDEX(Matriz!$K:$K,$A179)&amp;"")</f>
        <v/>
      </c>
      <c r="H179" s="6" t="str">
        <f>IF($A179="","",IF(INDEX(Matriz!$L:$L,$A179)="","",INDEX(Matriz!$L:$L,$A179)))</f>
        <v/>
      </c>
      <c r="I179" s="5" t="str">
        <f>IF($A179="","",INDEX(Matriz!$P:$P,$A179)&amp;"")</f>
        <v/>
      </c>
    </row>
    <row r="180">
      <c r="A180" s="5" t="str">
        <f>IFERROR(MATCH(180-1,Matriz!$R:$R,0),"")</f>
        <v/>
      </c>
      <c r="B180" s="5" t="str">
        <f>IF($A180="","",INDEX(Matriz!$A:$A,$A180)&amp;"")</f>
        <v/>
      </c>
      <c r="C180" s="8" t="str">
        <f>IF($A180="","",INDEX(Matriz!$B:$B,$A180)&amp;"")</f>
        <v/>
      </c>
      <c r="D180" s="8" t="str">
        <f>IF($A180="","",INDEX(Matriz!$C:$C,$A180)&amp;"")</f>
        <v/>
      </c>
      <c r="E180" s="5" t="str">
        <f>IF($A180="","",INDEX(Matriz!$I:$I,$A180)&amp;"")</f>
        <v/>
      </c>
      <c r="F180" s="8" t="str">
        <f>IF($A180="","",INDEX(Matriz!$J:$J,$A180)&amp;"")</f>
        <v/>
      </c>
      <c r="G180" s="5" t="str">
        <f>IF($A180="","",INDEX(Matriz!$K:$K,$A180)&amp;"")</f>
        <v/>
      </c>
      <c r="H180" s="6" t="str">
        <f>IF($A180="","",IF(INDEX(Matriz!$L:$L,$A180)="","",INDEX(Matriz!$L:$L,$A180)))</f>
        <v/>
      </c>
      <c r="I180" s="5" t="str">
        <f>IF($A180="","",INDEX(Matriz!$P:$P,$A180)&amp;"")</f>
        <v/>
      </c>
    </row>
    <row r="181">
      <c r="A181" s="5" t="str">
        <f>IFERROR(MATCH(181-1,Matriz!$R:$R,0),"")</f>
        <v/>
      </c>
      <c r="B181" s="5" t="str">
        <f>IF($A181="","",INDEX(Matriz!$A:$A,$A181)&amp;"")</f>
        <v/>
      </c>
      <c r="C181" s="8" t="str">
        <f>IF($A181="","",INDEX(Matriz!$B:$B,$A181)&amp;"")</f>
        <v/>
      </c>
      <c r="D181" s="8" t="str">
        <f>IF($A181="","",INDEX(Matriz!$C:$C,$A181)&amp;"")</f>
        <v/>
      </c>
      <c r="E181" s="5" t="str">
        <f>IF($A181="","",INDEX(Matriz!$I:$I,$A181)&amp;"")</f>
        <v/>
      </c>
      <c r="F181" s="8" t="str">
        <f>IF($A181="","",INDEX(Matriz!$J:$J,$A181)&amp;"")</f>
        <v/>
      </c>
      <c r="G181" s="5" t="str">
        <f>IF($A181="","",INDEX(Matriz!$K:$K,$A181)&amp;"")</f>
        <v/>
      </c>
      <c r="H181" s="6" t="str">
        <f>IF($A181="","",IF(INDEX(Matriz!$L:$L,$A181)="","",INDEX(Matriz!$L:$L,$A181)))</f>
        <v/>
      </c>
      <c r="I181" s="5" t="str">
        <f>IF($A181="","",INDEX(Matriz!$P:$P,$A181)&amp;"")</f>
        <v/>
      </c>
    </row>
    <row r="182">
      <c r="A182" s="5" t="str">
        <f>IFERROR(MATCH(182-1,Matriz!$R:$R,0),"")</f>
        <v/>
      </c>
      <c r="B182" s="5" t="str">
        <f>IF($A182="","",INDEX(Matriz!$A:$A,$A182)&amp;"")</f>
        <v/>
      </c>
      <c r="C182" s="8" t="str">
        <f>IF($A182="","",INDEX(Matriz!$B:$B,$A182)&amp;"")</f>
        <v/>
      </c>
      <c r="D182" s="8" t="str">
        <f>IF($A182="","",INDEX(Matriz!$C:$C,$A182)&amp;"")</f>
        <v/>
      </c>
      <c r="E182" s="5" t="str">
        <f>IF($A182="","",INDEX(Matriz!$I:$I,$A182)&amp;"")</f>
        <v/>
      </c>
      <c r="F182" s="8" t="str">
        <f>IF($A182="","",INDEX(Matriz!$J:$J,$A182)&amp;"")</f>
        <v/>
      </c>
      <c r="G182" s="5" t="str">
        <f>IF($A182="","",INDEX(Matriz!$K:$K,$A182)&amp;"")</f>
        <v/>
      </c>
      <c r="H182" s="6" t="str">
        <f>IF($A182="","",IF(INDEX(Matriz!$L:$L,$A182)="","",INDEX(Matriz!$L:$L,$A182)))</f>
        <v/>
      </c>
      <c r="I182" s="5" t="str">
        <f>IF($A182="","",INDEX(Matriz!$P:$P,$A182)&amp;"")</f>
        <v/>
      </c>
    </row>
    <row r="183">
      <c r="A183" s="5" t="str">
        <f>IFERROR(MATCH(183-1,Matriz!$R:$R,0),"")</f>
        <v/>
      </c>
      <c r="B183" s="5" t="str">
        <f>IF($A183="","",INDEX(Matriz!$A:$A,$A183)&amp;"")</f>
        <v/>
      </c>
      <c r="C183" s="8" t="str">
        <f>IF($A183="","",INDEX(Matriz!$B:$B,$A183)&amp;"")</f>
        <v/>
      </c>
      <c r="D183" s="8" t="str">
        <f>IF($A183="","",INDEX(Matriz!$C:$C,$A183)&amp;"")</f>
        <v/>
      </c>
      <c r="E183" s="5" t="str">
        <f>IF($A183="","",INDEX(Matriz!$I:$I,$A183)&amp;"")</f>
        <v/>
      </c>
      <c r="F183" s="8" t="str">
        <f>IF($A183="","",INDEX(Matriz!$J:$J,$A183)&amp;"")</f>
        <v/>
      </c>
      <c r="G183" s="5" t="str">
        <f>IF($A183="","",INDEX(Matriz!$K:$K,$A183)&amp;"")</f>
        <v/>
      </c>
      <c r="H183" s="6" t="str">
        <f>IF($A183="","",IF(INDEX(Matriz!$L:$L,$A183)="","",INDEX(Matriz!$L:$L,$A183)))</f>
        <v/>
      </c>
      <c r="I183" s="5" t="str">
        <f>IF($A183="","",INDEX(Matriz!$P:$P,$A183)&amp;"")</f>
        <v/>
      </c>
    </row>
    <row r="184">
      <c r="A184" s="5" t="str">
        <f>IFERROR(MATCH(184-1,Matriz!$R:$R,0),"")</f>
        <v/>
      </c>
      <c r="B184" s="5" t="str">
        <f>IF($A184="","",INDEX(Matriz!$A:$A,$A184)&amp;"")</f>
        <v/>
      </c>
      <c r="C184" s="8" t="str">
        <f>IF($A184="","",INDEX(Matriz!$B:$B,$A184)&amp;"")</f>
        <v/>
      </c>
      <c r="D184" s="8" t="str">
        <f>IF($A184="","",INDEX(Matriz!$C:$C,$A184)&amp;"")</f>
        <v/>
      </c>
      <c r="E184" s="5" t="str">
        <f>IF($A184="","",INDEX(Matriz!$I:$I,$A184)&amp;"")</f>
        <v/>
      </c>
      <c r="F184" s="8" t="str">
        <f>IF($A184="","",INDEX(Matriz!$J:$J,$A184)&amp;"")</f>
        <v/>
      </c>
      <c r="G184" s="5" t="str">
        <f>IF($A184="","",INDEX(Matriz!$K:$K,$A184)&amp;"")</f>
        <v/>
      </c>
      <c r="H184" s="6" t="str">
        <f>IF($A184="","",IF(INDEX(Matriz!$L:$L,$A184)="","",INDEX(Matriz!$L:$L,$A184)))</f>
        <v/>
      </c>
      <c r="I184" s="5" t="str">
        <f>IF($A184="","",INDEX(Matriz!$P:$P,$A184)&amp;"")</f>
        <v/>
      </c>
    </row>
    <row r="185">
      <c r="A185" s="5" t="str">
        <f>IFERROR(MATCH(185-1,Matriz!$R:$R,0),"")</f>
        <v/>
      </c>
      <c r="B185" s="5" t="str">
        <f>IF($A185="","",INDEX(Matriz!$A:$A,$A185)&amp;"")</f>
        <v/>
      </c>
      <c r="C185" s="8" t="str">
        <f>IF($A185="","",INDEX(Matriz!$B:$B,$A185)&amp;"")</f>
        <v/>
      </c>
      <c r="D185" s="8" t="str">
        <f>IF($A185="","",INDEX(Matriz!$C:$C,$A185)&amp;"")</f>
        <v/>
      </c>
      <c r="E185" s="5" t="str">
        <f>IF($A185="","",INDEX(Matriz!$I:$I,$A185)&amp;"")</f>
        <v/>
      </c>
      <c r="F185" s="8" t="str">
        <f>IF($A185="","",INDEX(Matriz!$J:$J,$A185)&amp;"")</f>
        <v/>
      </c>
      <c r="G185" s="5" t="str">
        <f>IF($A185="","",INDEX(Matriz!$K:$K,$A185)&amp;"")</f>
        <v/>
      </c>
      <c r="H185" s="6" t="str">
        <f>IF($A185="","",IF(INDEX(Matriz!$L:$L,$A185)="","",INDEX(Matriz!$L:$L,$A185)))</f>
        <v/>
      </c>
      <c r="I185" s="5" t="str">
        <f>IF($A185="","",INDEX(Matriz!$P:$P,$A185)&amp;"")</f>
        <v/>
      </c>
    </row>
    <row r="186">
      <c r="A186" s="5" t="str">
        <f>IFERROR(MATCH(186-1,Matriz!$R:$R,0),"")</f>
        <v/>
      </c>
      <c r="B186" s="5" t="str">
        <f>IF($A186="","",INDEX(Matriz!$A:$A,$A186)&amp;"")</f>
        <v/>
      </c>
      <c r="C186" s="8" t="str">
        <f>IF($A186="","",INDEX(Matriz!$B:$B,$A186)&amp;"")</f>
        <v/>
      </c>
      <c r="D186" s="8" t="str">
        <f>IF($A186="","",INDEX(Matriz!$C:$C,$A186)&amp;"")</f>
        <v/>
      </c>
      <c r="E186" s="5" t="str">
        <f>IF($A186="","",INDEX(Matriz!$I:$I,$A186)&amp;"")</f>
        <v/>
      </c>
      <c r="F186" s="8" t="str">
        <f>IF($A186="","",INDEX(Matriz!$J:$J,$A186)&amp;"")</f>
        <v/>
      </c>
      <c r="G186" s="5" t="str">
        <f>IF($A186="","",INDEX(Matriz!$K:$K,$A186)&amp;"")</f>
        <v/>
      </c>
      <c r="H186" s="6" t="str">
        <f>IF($A186="","",IF(INDEX(Matriz!$L:$L,$A186)="","",INDEX(Matriz!$L:$L,$A186)))</f>
        <v/>
      </c>
      <c r="I186" s="5" t="str">
        <f>IF($A186="","",INDEX(Matriz!$P:$P,$A186)&amp;"")</f>
        <v/>
      </c>
    </row>
    <row r="187">
      <c r="A187" s="5" t="str">
        <f>IFERROR(MATCH(187-1,Matriz!$R:$R,0),"")</f>
        <v/>
      </c>
      <c r="B187" s="5" t="str">
        <f>IF($A187="","",INDEX(Matriz!$A:$A,$A187)&amp;"")</f>
        <v/>
      </c>
      <c r="C187" s="8" t="str">
        <f>IF($A187="","",INDEX(Matriz!$B:$B,$A187)&amp;"")</f>
        <v/>
      </c>
      <c r="D187" s="8" t="str">
        <f>IF($A187="","",INDEX(Matriz!$C:$C,$A187)&amp;"")</f>
        <v/>
      </c>
      <c r="E187" s="5" t="str">
        <f>IF($A187="","",INDEX(Matriz!$I:$I,$A187)&amp;"")</f>
        <v/>
      </c>
      <c r="F187" s="8" t="str">
        <f>IF($A187="","",INDEX(Matriz!$J:$J,$A187)&amp;"")</f>
        <v/>
      </c>
      <c r="G187" s="5" t="str">
        <f>IF($A187="","",INDEX(Matriz!$K:$K,$A187)&amp;"")</f>
        <v/>
      </c>
      <c r="H187" s="6" t="str">
        <f>IF($A187="","",IF(INDEX(Matriz!$L:$L,$A187)="","",INDEX(Matriz!$L:$L,$A187)))</f>
        <v/>
      </c>
      <c r="I187" s="5" t="str">
        <f>IF($A187="","",INDEX(Matriz!$P:$P,$A187)&amp;"")</f>
        <v/>
      </c>
    </row>
    <row r="188">
      <c r="A188" s="5" t="str">
        <f>IFERROR(MATCH(188-1,Matriz!$R:$R,0),"")</f>
        <v/>
      </c>
      <c r="B188" s="5" t="str">
        <f>IF($A188="","",INDEX(Matriz!$A:$A,$A188)&amp;"")</f>
        <v/>
      </c>
      <c r="C188" s="8" t="str">
        <f>IF($A188="","",INDEX(Matriz!$B:$B,$A188)&amp;"")</f>
        <v/>
      </c>
      <c r="D188" s="8" t="str">
        <f>IF($A188="","",INDEX(Matriz!$C:$C,$A188)&amp;"")</f>
        <v/>
      </c>
      <c r="E188" s="5" t="str">
        <f>IF($A188="","",INDEX(Matriz!$I:$I,$A188)&amp;"")</f>
        <v/>
      </c>
      <c r="F188" s="8" t="str">
        <f>IF($A188="","",INDEX(Matriz!$J:$J,$A188)&amp;"")</f>
        <v/>
      </c>
      <c r="G188" s="5" t="str">
        <f>IF($A188="","",INDEX(Matriz!$K:$K,$A188)&amp;"")</f>
        <v/>
      </c>
      <c r="H188" s="6" t="str">
        <f>IF($A188="","",IF(INDEX(Matriz!$L:$L,$A188)="","",INDEX(Matriz!$L:$L,$A188)))</f>
        <v/>
      </c>
      <c r="I188" s="5" t="str">
        <f>IF($A188="","",INDEX(Matriz!$P:$P,$A188)&amp;"")</f>
        <v/>
      </c>
    </row>
    <row r="189">
      <c r="A189" s="5" t="str">
        <f>IFERROR(MATCH(189-1,Matriz!$R:$R,0),"")</f>
        <v/>
      </c>
      <c r="B189" s="5" t="str">
        <f>IF($A189="","",INDEX(Matriz!$A:$A,$A189)&amp;"")</f>
        <v/>
      </c>
      <c r="C189" s="8" t="str">
        <f>IF($A189="","",INDEX(Matriz!$B:$B,$A189)&amp;"")</f>
        <v/>
      </c>
      <c r="D189" s="8" t="str">
        <f>IF($A189="","",INDEX(Matriz!$C:$C,$A189)&amp;"")</f>
        <v/>
      </c>
      <c r="E189" s="5" t="str">
        <f>IF($A189="","",INDEX(Matriz!$I:$I,$A189)&amp;"")</f>
        <v/>
      </c>
      <c r="F189" s="8" t="str">
        <f>IF($A189="","",INDEX(Matriz!$J:$J,$A189)&amp;"")</f>
        <v/>
      </c>
      <c r="G189" s="5" t="str">
        <f>IF($A189="","",INDEX(Matriz!$K:$K,$A189)&amp;"")</f>
        <v/>
      </c>
      <c r="H189" s="6" t="str">
        <f>IF($A189="","",IF(INDEX(Matriz!$L:$L,$A189)="","",INDEX(Matriz!$L:$L,$A189)))</f>
        <v/>
      </c>
      <c r="I189" s="5" t="str">
        <f>IF($A189="","",INDEX(Matriz!$P:$P,$A189)&amp;"")</f>
        <v/>
      </c>
    </row>
    <row r="190">
      <c r="A190" s="5" t="str">
        <f>IFERROR(MATCH(190-1,Matriz!$R:$R,0),"")</f>
        <v/>
      </c>
      <c r="B190" s="5" t="str">
        <f>IF($A190="","",INDEX(Matriz!$A:$A,$A190)&amp;"")</f>
        <v/>
      </c>
      <c r="C190" s="8" t="str">
        <f>IF($A190="","",INDEX(Matriz!$B:$B,$A190)&amp;"")</f>
        <v/>
      </c>
      <c r="D190" s="8" t="str">
        <f>IF($A190="","",INDEX(Matriz!$C:$C,$A190)&amp;"")</f>
        <v/>
      </c>
      <c r="E190" s="5" t="str">
        <f>IF($A190="","",INDEX(Matriz!$I:$I,$A190)&amp;"")</f>
        <v/>
      </c>
      <c r="F190" s="8" t="str">
        <f>IF($A190="","",INDEX(Matriz!$J:$J,$A190)&amp;"")</f>
        <v/>
      </c>
      <c r="G190" s="5" t="str">
        <f>IF($A190="","",INDEX(Matriz!$K:$K,$A190)&amp;"")</f>
        <v/>
      </c>
      <c r="H190" s="6" t="str">
        <f>IF($A190="","",IF(INDEX(Matriz!$L:$L,$A190)="","",INDEX(Matriz!$L:$L,$A190)))</f>
        <v/>
      </c>
      <c r="I190" s="5" t="str">
        <f>IF($A190="","",INDEX(Matriz!$P:$P,$A190)&amp;"")</f>
        <v/>
      </c>
    </row>
    <row r="191">
      <c r="A191" s="5" t="str">
        <f>IFERROR(MATCH(191-1,Matriz!$R:$R,0),"")</f>
        <v/>
      </c>
      <c r="B191" s="5" t="str">
        <f>IF($A191="","",INDEX(Matriz!$A:$A,$A191)&amp;"")</f>
        <v/>
      </c>
      <c r="C191" s="8" t="str">
        <f>IF($A191="","",INDEX(Matriz!$B:$B,$A191)&amp;"")</f>
        <v/>
      </c>
      <c r="D191" s="8" t="str">
        <f>IF($A191="","",INDEX(Matriz!$C:$C,$A191)&amp;"")</f>
        <v/>
      </c>
      <c r="E191" s="5" t="str">
        <f>IF($A191="","",INDEX(Matriz!$I:$I,$A191)&amp;"")</f>
        <v/>
      </c>
      <c r="F191" s="8" t="str">
        <f>IF($A191="","",INDEX(Matriz!$J:$J,$A191)&amp;"")</f>
        <v/>
      </c>
      <c r="G191" s="5" t="str">
        <f>IF($A191="","",INDEX(Matriz!$K:$K,$A191)&amp;"")</f>
        <v/>
      </c>
      <c r="H191" s="6" t="str">
        <f>IF($A191="","",IF(INDEX(Matriz!$L:$L,$A191)="","",INDEX(Matriz!$L:$L,$A191)))</f>
        <v/>
      </c>
      <c r="I191" s="5" t="str">
        <f>IF($A191="","",INDEX(Matriz!$P:$P,$A191)&amp;"")</f>
        <v/>
      </c>
    </row>
    <row r="192">
      <c r="A192" s="5" t="str">
        <f>IFERROR(MATCH(192-1,Matriz!$R:$R,0),"")</f>
        <v/>
      </c>
      <c r="B192" s="5" t="str">
        <f>IF($A192="","",INDEX(Matriz!$A:$A,$A192)&amp;"")</f>
        <v/>
      </c>
      <c r="C192" s="8" t="str">
        <f>IF($A192="","",INDEX(Matriz!$B:$B,$A192)&amp;"")</f>
        <v/>
      </c>
      <c r="D192" s="8" t="str">
        <f>IF($A192="","",INDEX(Matriz!$C:$C,$A192)&amp;"")</f>
        <v/>
      </c>
      <c r="E192" s="5" t="str">
        <f>IF($A192="","",INDEX(Matriz!$I:$I,$A192)&amp;"")</f>
        <v/>
      </c>
      <c r="F192" s="8" t="str">
        <f>IF($A192="","",INDEX(Matriz!$J:$J,$A192)&amp;"")</f>
        <v/>
      </c>
      <c r="G192" s="5" t="str">
        <f>IF($A192="","",INDEX(Matriz!$K:$K,$A192)&amp;"")</f>
        <v/>
      </c>
      <c r="H192" s="6" t="str">
        <f>IF($A192="","",IF(INDEX(Matriz!$L:$L,$A192)="","",INDEX(Matriz!$L:$L,$A192)))</f>
        <v/>
      </c>
      <c r="I192" s="5" t="str">
        <f>IF($A192="","",INDEX(Matriz!$P:$P,$A192)&amp;"")</f>
        <v/>
      </c>
    </row>
    <row r="193">
      <c r="A193" s="5" t="str">
        <f>IFERROR(MATCH(193-1,Matriz!$R:$R,0),"")</f>
        <v/>
      </c>
      <c r="B193" s="5" t="str">
        <f>IF($A193="","",INDEX(Matriz!$A:$A,$A193)&amp;"")</f>
        <v/>
      </c>
      <c r="C193" s="8" t="str">
        <f>IF($A193="","",INDEX(Matriz!$B:$B,$A193)&amp;"")</f>
        <v/>
      </c>
      <c r="D193" s="8" t="str">
        <f>IF($A193="","",INDEX(Matriz!$C:$C,$A193)&amp;"")</f>
        <v/>
      </c>
      <c r="E193" s="5" t="str">
        <f>IF($A193="","",INDEX(Matriz!$I:$I,$A193)&amp;"")</f>
        <v/>
      </c>
      <c r="F193" s="8" t="str">
        <f>IF($A193="","",INDEX(Matriz!$J:$J,$A193)&amp;"")</f>
        <v/>
      </c>
      <c r="G193" s="5" t="str">
        <f>IF($A193="","",INDEX(Matriz!$K:$K,$A193)&amp;"")</f>
        <v/>
      </c>
      <c r="H193" s="6" t="str">
        <f>IF($A193="","",IF(INDEX(Matriz!$L:$L,$A193)="","",INDEX(Matriz!$L:$L,$A193)))</f>
        <v/>
      </c>
      <c r="I193" s="5" t="str">
        <f>IF($A193="","",INDEX(Matriz!$P:$P,$A193)&amp;"")</f>
        <v/>
      </c>
    </row>
    <row r="194">
      <c r="A194" s="5" t="str">
        <f>IFERROR(MATCH(194-1,Matriz!$R:$R,0),"")</f>
        <v/>
      </c>
      <c r="B194" s="5" t="str">
        <f>IF($A194="","",INDEX(Matriz!$A:$A,$A194)&amp;"")</f>
        <v/>
      </c>
      <c r="C194" s="8" t="str">
        <f>IF($A194="","",INDEX(Matriz!$B:$B,$A194)&amp;"")</f>
        <v/>
      </c>
      <c r="D194" s="8" t="str">
        <f>IF($A194="","",INDEX(Matriz!$C:$C,$A194)&amp;"")</f>
        <v/>
      </c>
      <c r="E194" s="5" t="str">
        <f>IF($A194="","",INDEX(Matriz!$I:$I,$A194)&amp;"")</f>
        <v/>
      </c>
      <c r="F194" s="8" t="str">
        <f>IF($A194="","",INDEX(Matriz!$J:$J,$A194)&amp;"")</f>
        <v/>
      </c>
      <c r="G194" s="5" t="str">
        <f>IF($A194="","",INDEX(Matriz!$K:$K,$A194)&amp;"")</f>
        <v/>
      </c>
      <c r="H194" s="6" t="str">
        <f>IF($A194="","",IF(INDEX(Matriz!$L:$L,$A194)="","",INDEX(Matriz!$L:$L,$A194)))</f>
        <v/>
      </c>
      <c r="I194" s="5" t="str">
        <f>IF($A194="","",INDEX(Matriz!$P:$P,$A194)&amp;"")</f>
        <v/>
      </c>
    </row>
    <row r="195">
      <c r="A195" s="5" t="str">
        <f>IFERROR(MATCH(195-1,Matriz!$R:$R,0),"")</f>
        <v/>
      </c>
      <c r="B195" s="5" t="str">
        <f>IF($A195="","",INDEX(Matriz!$A:$A,$A195)&amp;"")</f>
        <v/>
      </c>
      <c r="C195" s="8" t="str">
        <f>IF($A195="","",INDEX(Matriz!$B:$B,$A195)&amp;"")</f>
        <v/>
      </c>
      <c r="D195" s="8" t="str">
        <f>IF($A195="","",INDEX(Matriz!$C:$C,$A195)&amp;"")</f>
        <v/>
      </c>
      <c r="E195" s="5" t="str">
        <f>IF($A195="","",INDEX(Matriz!$I:$I,$A195)&amp;"")</f>
        <v/>
      </c>
      <c r="F195" s="8" t="str">
        <f>IF($A195="","",INDEX(Matriz!$J:$J,$A195)&amp;"")</f>
        <v/>
      </c>
      <c r="G195" s="5" t="str">
        <f>IF($A195="","",INDEX(Matriz!$K:$K,$A195)&amp;"")</f>
        <v/>
      </c>
      <c r="H195" s="6" t="str">
        <f>IF($A195="","",IF(INDEX(Matriz!$L:$L,$A195)="","",INDEX(Matriz!$L:$L,$A195)))</f>
        <v/>
      </c>
      <c r="I195" s="5" t="str">
        <f>IF($A195="","",INDEX(Matriz!$P:$P,$A195)&amp;"")</f>
        <v/>
      </c>
    </row>
    <row r="196">
      <c r="A196" s="5" t="str">
        <f>IFERROR(MATCH(196-1,Matriz!$R:$R,0),"")</f>
        <v/>
      </c>
      <c r="B196" s="5" t="str">
        <f>IF($A196="","",INDEX(Matriz!$A:$A,$A196)&amp;"")</f>
        <v/>
      </c>
      <c r="C196" s="8" t="str">
        <f>IF($A196="","",INDEX(Matriz!$B:$B,$A196)&amp;"")</f>
        <v/>
      </c>
      <c r="D196" s="8" t="str">
        <f>IF($A196="","",INDEX(Matriz!$C:$C,$A196)&amp;"")</f>
        <v/>
      </c>
      <c r="E196" s="5" t="str">
        <f>IF($A196="","",INDEX(Matriz!$I:$I,$A196)&amp;"")</f>
        <v/>
      </c>
      <c r="F196" s="8" t="str">
        <f>IF($A196="","",INDEX(Matriz!$J:$J,$A196)&amp;"")</f>
        <v/>
      </c>
      <c r="G196" s="5" t="str">
        <f>IF($A196="","",INDEX(Matriz!$K:$K,$A196)&amp;"")</f>
        <v/>
      </c>
      <c r="H196" s="6" t="str">
        <f>IF($A196="","",IF(INDEX(Matriz!$L:$L,$A196)="","",INDEX(Matriz!$L:$L,$A196)))</f>
        <v/>
      </c>
      <c r="I196" s="5" t="str">
        <f>IF($A196="","",INDEX(Matriz!$P:$P,$A196)&amp;"")</f>
        <v/>
      </c>
    </row>
    <row r="197">
      <c r="A197" s="5" t="str">
        <f>IFERROR(MATCH(197-1,Matriz!$R:$R,0),"")</f>
        <v/>
      </c>
      <c r="B197" s="5" t="str">
        <f>IF($A197="","",INDEX(Matriz!$A:$A,$A197)&amp;"")</f>
        <v/>
      </c>
      <c r="C197" s="8" t="str">
        <f>IF($A197="","",INDEX(Matriz!$B:$B,$A197)&amp;"")</f>
        <v/>
      </c>
      <c r="D197" s="8" t="str">
        <f>IF($A197="","",INDEX(Matriz!$C:$C,$A197)&amp;"")</f>
        <v/>
      </c>
      <c r="E197" s="5" t="str">
        <f>IF($A197="","",INDEX(Matriz!$I:$I,$A197)&amp;"")</f>
        <v/>
      </c>
      <c r="F197" s="8" t="str">
        <f>IF($A197="","",INDEX(Matriz!$J:$J,$A197)&amp;"")</f>
        <v/>
      </c>
      <c r="G197" s="5" t="str">
        <f>IF($A197="","",INDEX(Matriz!$K:$K,$A197)&amp;"")</f>
        <v/>
      </c>
      <c r="H197" s="6" t="str">
        <f>IF($A197="","",IF(INDEX(Matriz!$L:$L,$A197)="","",INDEX(Matriz!$L:$L,$A197)))</f>
        <v/>
      </c>
      <c r="I197" s="5" t="str">
        <f>IF($A197="","",INDEX(Matriz!$P:$P,$A197)&amp;"")</f>
        <v/>
      </c>
    </row>
    <row r="198">
      <c r="A198" s="5" t="str">
        <f>IFERROR(MATCH(198-1,Matriz!$R:$R,0),"")</f>
        <v/>
      </c>
      <c r="B198" s="5" t="str">
        <f>IF($A198="","",INDEX(Matriz!$A:$A,$A198)&amp;"")</f>
        <v/>
      </c>
      <c r="C198" s="8" t="str">
        <f>IF($A198="","",INDEX(Matriz!$B:$B,$A198)&amp;"")</f>
        <v/>
      </c>
      <c r="D198" s="8" t="str">
        <f>IF($A198="","",INDEX(Matriz!$C:$C,$A198)&amp;"")</f>
        <v/>
      </c>
      <c r="E198" s="5" t="str">
        <f>IF($A198="","",INDEX(Matriz!$I:$I,$A198)&amp;"")</f>
        <v/>
      </c>
      <c r="F198" s="8" t="str">
        <f>IF($A198="","",INDEX(Matriz!$J:$J,$A198)&amp;"")</f>
        <v/>
      </c>
      <c r="G198" s="5" t="str">
        <f>IF($A198="","",INDEX(Matriz!$K:$K,$A198)&amp;"")</f>
        <v/>
      </c>
      <c r="H198" s="6" t="str">
        <f>IF($A198="","",IF(INDEX(Matriz!$L:$L,$A198)="","",INDEX(Matriz!$L:$L,$A198)))</f>
        <v/>
      </c>
      <c r="I198" s="5" t="str">
        <f>IF($A198="","",INDEX(Matriz!$P:$P,$A198)&amp;"")</f>
        <v/>
      </c>
    </row>
    <row r="199">
      <c r="A199" s="5" t="str">
        <f>IFERROR(MATCH(199-1,Matriz!$R:$R,0),"")</f>
        <v/>
      </c>
      <c r="B199" s="5" t="str">
        <f>IF($A199="","",INDEX(Matriz!$A:$A,$A199)&amp;"")</f>
        <v/>
      </c>
      <c r="C199" s="8" t="str">
        <f>IF($A199="","",INDEX(Matriz!$B:$B,$A199)&amp;"")</f>
        <v/>
      </c>
      <c r="D199" s="8" t="str">
        <f>IF($A199="","",INDEX(Matriz!$C:$C,$A199)&amp;"")</f>
        <v/>
      </c>
      <c r="E199" s="5" t="str">
        <f>IF($A199="","",INDEX(Matriz!$I:$I,$A199)&amp;"")</f>
        <v/>
      </c>
      <c r="F199" s="8" t="str">
        <f>IF($A199="","",INDEX(Matriz!$J:$J,$A199)&amp;"")</f>
        <v/>
      </c>
      <c r="G199" s="5" t="str">
        <f>IF($A199="","",INDEX(Matriz!$K:$K,$A199)&amp;"")</f>
        <v/>
      </c>
      <c r="H199" s="6" t="str">
        <f>IF($A199="","",IF(INDEX(Matriz!$L:$L,$A199)="","",INDEX(Matriz!$L:$L,$A199)))</f>
        <v/>
      </c>
      <c r="I199" s="5" t="str">
        <f>IF($A199="","",INDEX(Matriz!$P:$P,$A199)&amp;"")</f>
        <v/>
      </c>
    </row>
    <row r="200">
      <c r="A200" s="5" t="str">
        <f>IFERROR(MATCH(200-1,Matriz!$R:$R,0),"")</f>
        <v/>
      </c>
      <c r="B200" s="5" t="str">
        <f>IF($A200="","",INDEX(Matriz!$A:$A,$A200)&amp;"")</f>
        <v/>
      </c>
      <c r="C200" s="8" t="str">
        <f>IF($A200="","",INDEX(Matriz!$B:$B,$A200)&amp;"")</f>
        <v/>
      </c>
      <c r="D200" s="8" t="str">
        <f>IF($A200="","",INDEX(Matriz!$C:$C,$A200)&amp;"")</f>
        <v/>
      </c>
      <c r="E200" s="5" t="str">
        <f>IF($A200="","",INDEX(Matriz!$I:$I,$A200)&amp;"")</f>
        <v/>
      </c>
      <c r="F200" s="8" t="str">
        <f>IF($A200="","",INDEX(Matriz!$J:$J,$A200)&amp;"")</f>
        <v/>
      </c>
      <c r="G200" s="5" t="str">
        <f>IF($A200="","",INDEX(Matriz!$K:$K,$A200)&amp;"")</f>
        <v/>
      </c>
      <c r="H200" s="6" t="str">
        <f>IF($A200="","",IF(INDEX(Matriz!$L:$L,$A200)="","",INDEX(Matriz!$L:$L,$A200)))</f>
        <v/>
      </c>
      <c r="I200" s="5" t="str">
        <f>IF($A200="","",INDEX(Matriz!$P:$P,$A200)&amp;"")</f>
        <v/>
      </c>
    </row>
    <row r="201">
      <c r="A201" s="5" t="str">
        <f>IFERROR(MATCH(201-1,Matriz!$R:$R,0),"")</f>
        <v/>
      </c>
      <c r="B201" s="5" t="str">
        <f>IF($A201="","",INDEX(Matriz!$A:$A,$A201)&amp;"")</f>
        <v/>
      </c>
      <c r="C201" s="8" t="str">
        <f>IF($A201="","",INDEX(Matriz!$B:$B,$A201)&amp;"")</f>
        <v/>
      </c>
      <c r="D201" s="8" t="str">
        <f>IF($A201="","",INDEX(Matriz!$C:$C,$A201)&amp;"")</f>
        <v/>
      </c>
      <c r="E201" s="5" t="str">
        <f>IF($A201="","",INDEX(Matriz!$I:$I,$A201)&amp;"")</f>
        <v/>
      </c>
      <c r="F201" s="8" t="str">
        <f>IF($A201="","",INDEX(Matriz!$J:$J,$A201)&amp;"")</f>
        <v/>
      </c>
      <c r="G201" s="5" t="str">
        <f>IF($A201="","",INDEX(Matriz!$K:$K,$A201)&amp;"")</f>
        <v/>
      </c>
      <c r="H201" s="6" t="str">
        <f>IF($A201="","",IF(INDEX(Matriz!$L:$L,$A201)="","",INDEX(Matriz!$L:$L,$A201)))</f>
        <v/>
      </c>
      <c r="I201" s="5" t="str">
        <f>IF($A201="","",INDEX(Matriz!$P:$P,$A201)&amp;"")</f>
        <v/>
      </c>
    </row>
  </sheetData>
  <autoFilter ref="A1:I201"/>
  <pageMargins left="0.5" right="0.5" top="0.6" bottom="0.8" header="0.3" footer="0.4"/>
  <pageSetup paperSize="9" orientation="landscape" fitToWidth="1" fitToHeight="0"/>
  <headerFooter>
    <oddFooter>&amp;L&amp;8auditans.com/recursos/matriz-de-peligros-y-riesgos-para-contratistas-excel
Versión 1.0 · 2 de julio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8" customWidth="1"/>
    <col min="3" max="3" width="14" customWidth="1"/>
    <col min="4" max="4" width="80" customWidth="1"/>
  </cols>
  <sheetData>
    <row r="1">
      <c r="A1" s="1" t="inlineStr">
        <is>
          <t xml:space="preserve">Parámetro</t>
        </is>
      </c>
      <c r="B1" s="1" t="inlineStr">
        <is>
          <t xml:space="preserve">Valor</t>
        </is>
      </c>
      <c r="C1" s="1" t="inlineStr">
        <is>
          <t xml:space="preserve">Nombre</t>
        </is>
      </c>
      <c r="D1" s="1" t="inlineStr">
        <is>
          <t xml:space="preserve">Qué significa</t>
        </is>
      </c>
    </row>
    <row r="2">
      <c r="A2" s="0" t="inlineStr">
        <is>
          <t xml:space="preserve">Probabilidad</t>
        </is>
      </c>
      <c r="B2" s="0">
        <v>1</v>
      </c>
      <c r="C2" s="0" t="inlineStr">
        <is>
          <t xml:space="preserve">Muy baja</t>
        </is>
      </c>
      <c r="D2" s="4" t="inlineStr">
        <is>
          <t xml:space="preserve">No se espera que ocurra en las condiciones en que se hace la tarea.</t>
        </is>
      </c>
    </row>
    <row r="3">
      <c r="A3" s="0" t="inlineStr">
        <is>
          <t xml:space="preserve">Probabilidad</t>
        </is>
      </c>
      <c r="B3" s="0">
        <v>2</v>
      </c>
      <c r="C3" s="0" t="inlineStr">
        <is>
          <t xml:space="preserve">Baja</t>
        </is>
      </c>
      <c r="D3" s="4" t="inlineStr">
        <is>
          <t xml:space="preserve">Podría ocurrir, pero sería raro.</t>
        </is>
      </c>
    </row>
    <row r="4">
      <c r="A4" s="0" t="inlineStr">
        <is>
          <t xml:space="preserve">Probabilidad</t>
        </is>
      </c>
      <c r="B4" s="0">
        <v>3</v>
      </c>
      <c r="C4" s="0" t="inlineStr">
        <is>
          <t xml:space="preserve">Media</t>
        </is>
      </c>
      <c r="D4" s="4" t="inlineStr">
        <is>
          <t xml:space="preserve">Puede ocurrir alguna vez mientras dura el trabajo.</t>
        </is>
      </c>
    </row>
    <row r="5">
      <c r="A5" s="0" t="inlineStr">
        <is>
          <t xml:space="preserve">Probabilidad</t>
        </is>
      </c>
      <c r="B5" s="0">
        <v>4</v>
      </c>
      <c r="C5" s="0" t="inlineStr">
        <is>
          <t xml:space="preserve">Alta</t>
        </is>
      </c>
      <c r="D5" s="4" t="inlineStr">
        <is>
          <t xml:space="preserve">Es esperable que ocurra si nada cambia.</t>
        </is>
      </c>
    </row>
    <row r="6">
      <c r="A6" s="0" t="inlineStr">
        <is>
          <t xml:space="preserve">Probabilidad</t>
        </is>
      </c>
      <c r="B6" s="0">
        <v>5</v>
      </c>
      <c r="C6" s="0" t="inlineStr">
        <is>
          <t xml:space="preserve">Muy alta</t>
        </is>
      </c>
      <c r="D6" s="4" t="inlineStr">
        <is>
          <t xml:space="preserve">Ocurre con frecuencia, o ya ocurrió en tareas parecidas.</t>
        </is>
      </c>
    </row>
    <row r="7">
      <c r="A7" s="0" t="inlineStr">
        <is>
          <t xml:space="preserve">Severidad</t>
        </is>
      </c>
      <c r="B7" s="0">
        <v>1</v>
      </c>
      <c r="C7" s="0" t="inlineStr">
        <is>
          <t xml:space="preserve">Leve</t>
        </is>
      </c>
      <c r="D7" s="4" t="inlineStr">
        <is>
          <t xml:space="preserve">Molestia o lesión que se resuelve con primeros auxilios.</t>
        </is>
      </c>
    </row>
    <row r="8">
      <c r="A8" s="0" t="inlineStr">
        <is>
          <t xml:space="preserve">Severidad</t>
        </is>
      </c>
      <c r="B8" s="0">
        <v>2</v>
      </c>
      <c r="C8" s="0" t="inlineStr">
        <is>
          <t xml:space="preserve">Menor</t>
        </is>
      </c>
      <c r="D8" s="4" t="inlineStr">
        <is>
          <t xml:space="preserve">Lesión que necesita atención médica y permite volver al trabajo.</t>
        </is>
      </c>
    </row>
    <row r="9">
      <c r="A9" s="0" t="inlineStr">
        <is>
          <t xml:space="preserve">Severidad</t>
        </is>
      </c>
      <c r="B9" s="0">
        <v>3</v>
      </c>
      <c r="C9" s="0" t="inlineStr">
        <is>
          <t xml:space="preserve">Moderada</t>
        </is>
      </c>
      <c r="D9" s="4" t="inlineStr">
        <is>
          <t xml:space="preserve">Lesión con días de baja y sin secuelas.</t>
        </is>
      </c>
    </row>
    <row r="10">
      <c r="A10" s="0" t="inlineStr">
        <is>
          <t xml:space="preserve">Severidad</t>
        </is>
      </c>
      <c r="B10" s="0">
        <v>4</v>
      </c>
      <c r="C10" s="0" t="inlineStr">
        <is>
          <t xml:space="preserve">Grave</t>
        </is>
      </c>
      <c r="D10" s="4" t="inlineStr">
        <is>
          <t xml:space="preserve">Lesión con secuelas o con incapacidad permanente.</t>
        </is>
      </c>
    </row>
    <row r="11">
      <c r="A11" s="0" t="inlineStr">
        <is>
          <t xml:space="preserve">Severidad</t>
        </is>
      </c>
      <c r="B11" s="0">
        <v>5</v>
      </c>
      <c r="C11" s="0" t="inlineStr">
        <is>
          <t xml:space="preserve">Muy grave</t>
        </is>
      </c>
      <c r="D11" s="4" t="inlineStr">
        <is>
          <t xml:space="preserve">Una muerte, o varias personas con lesiones graves.</t>
        </is>
      </c>
    </row>
    <row r="12">
      <c r="A12" s="0" t="inlineStr">
        <is>
          <t xml:space="preserve">Nivel de riesgo: puntaje hasta</t>
        </is>
      </c>
      <c r="B12" s="0">
        <v>4</v>
      </c>
      <c r="C12" s="0" t="inlineStr">
        <is>
          <t xml:space="preserve">Bajo</t>
        </is>
      </c>
      <c r="D12" s="4" t="inlineStr">
        <is>
          <t xml:space="preserve">Se trabaja con los controles existentes.</t>
        </is>
      </c>
    </row>
    <row r="13">
      <c r="A13" s="0" t="inlineStr">
        <is>
          <t xml:space="preserve">Nivel de riesgo: puntaje hasta</t>
        </is>
      </c>
      <c r="B13" s="0">
        <v>9</v>
      </c>
      <c r="C13" s="0" t="inlineStr">
        <is>
          <t xml:space="preserve">Medio</t>
        </is>
      </c>
      <c r="D13" s="4" t="inlineStr">
        <is>
          <t xml:space="preserve">Se trabaja con los controles existentes, verificados antes de empezar.</t>
        </is>
      </c>
    </row>
    <row r="14">
      <c r="A14" s="0" t="inlineStr">
        <is>
          <t xml:space="preserve">Nivel de riesgo: puntaje hasta</t>
        </is>
      </c>
      <c r="B14" s="0">
        <v>15</v>
      </c>
      <c r="C14" s="0" t="inlineStr">
        <is>
          <t xml:space="preserve">Alto</t>
        </is>
      </c>
      <c r="D14" s="4" t="inlineStr">
        <is>
          <t xml:space="preserve">No se empieza sin controles adicionales y sin la autorización del responsable del área.</t>
        </is>
      </c>
    </row>
    <row r="15">
      <c r="A15" s="0" t="inlineStr">
        <is>
          <t xml:space="preserve">Nivel de riesgo: todo puntaje mayor</t>
        </is>
      </c>
      <c r="C15" s="0" t="inlineStr">
        <is>
          <t xml:space="preserve">Crítico</t>
        </is>
      </c>
      <c r="D15" s="4" t="inlineStr">
        <is>
          <t xml:space="preserve">La tarea no se hace hasta bajar el riesgo.</t>
        </is>
      </c>
    </row>
    <row r="16">
      <c r="A16" s="0" t="inlineStr">
        <is>
          <t xml:space="preserve">Puntaje aceptable: hasta</t>
        </is>
      </c>
      <c r="B16" s="0">
        <v>9</v>
      </c>
      <c r="D16" s="4" t="inlineStr">
        <is>
          <t xml:space="preserve">Hasta este puntaje la fila queda como Aceptable. Por encima queda como No aceptable y aparece en la hoja No aceptables.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&amp;L&amp;8auditans.com/recursos/matriz-de-peligros-y-riesgos-para-contratistas-excel
Versión 1.0 · 2 de julio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" customWidth="1"/>
    <col min="2" max="2" width="14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Filas en la matriz</t>
        </is>
      </c>
      <c r="B2" s="5">
        <f>SUM(B3:B8)</f>
        <v>8</v>
      </c>
    </row>
    <row r="3">
      <c r="A3" s="5" t="str">
        <f>"Nivel "&amp;Escala!$C$12&amp;", con los controles existentes"</f>
        <v>Nivel Bajo, con los controles existentes</v>
      </c>
      <c r="B3" s="5">
        <f>COUNTIF(Matriz!$I:$I,Escala!$C$12)</f>
        <v>1</v>
      </c>
    </row>
    <row r="4">
      <c r="A4" s="5" t="str">
        <f>"Nivel "&amp;Escala!$C$13&amp;", con los controles existentes"</f>
        <v>Nivel Medio, con los controles existentes</v>
      </c>
      <c r="B4" s="5">
        <f>COUNTIF(Matriz!$I:$I,Escala!$C$13)</f>
        <v>1</v>
      </c>
    </row>
    <row r="5">
      <c r="A5" s="5" t="str">
        <f>"Nivel "&amp;Escala!$C$14&amp;", con los controles existentes"</f>
        <v>Nivel Alto, con los controles existentes</v>
      </c>
      <c r="B5" s="5">
        <f>COUNTIF(Matriz!$I:$I,Escala!$C$14)</f>
        <v>4</v>
      </c>
    </row>
    <row r="6">
      <c r="A6" s="5" t="str">
        <f>"Nivel "&amp;Escala!$C$15&amp;", con los controles existentes"</f>
        <v>Nivel Crítico, con los controles existentes</v>
      </c>
      <c r="B6" s="5">
        <f>COUNTIF(Matriz!$I:$I,Escala!$C$15)</f>
        <v>1</v>
      </c>
    </row>
    <row r="7">
      <c r="A7" s="0" t="inlineStr">
        <is>
          <t xml:space="preserve">Sin evaluar: falta la probabilidad o la severidad</t>
        </is>
      </c>
      <c r="B7" s="5">
        <f>COUNTIF(Matriz!$I:$I,"Falta evaluar")</f>
        <v>1</v>
      </c>
    </row>
    <row r="8">
      <c r="A8" s="0" t="inlineStr">
        <is>
          <t xml:space="preserve">A revisar: un valor fuera de la escala, o la escala incompleta</t>
        </is>
      </c>
      <c r="B8" s="5">
        <f>COUNTIF(Matriz!$I:$I,"Revisar")+COUNTIF(Matriz!$I:$I,"Revisar la escala")</f>
        <v>0</v>
      </c>
    </row>
    <row r="9">
      <c r="A9" s="5" t="str">
        <f>"Nivel "&amp;Escala!$C$12&amp;", después de los controles adicionales"</f>
        <v>Nivel Bajo, después de los controles adicionales</v>
      </c>
      <c r="B9" s="5">
        <f>COUNTIF(Matriz!$P:$P,Escala!$C$12)</f>
        <v>1</v>
      </c>
    </row>
    <row r="10">
      <c r="A10" s="5" t="str">
        <f>"Nivel "&amp;Escala!$C$13&amp;", después de los controles adicionales"</f>
        <v>Nivel Medio, después de los controles adicionales</v>
      </c>
      <c r="B10" s="5">
        <f>COUNTIF(Matriz!$P:$P,Escala!$C$13)</f>
        <v>3</v>
      </c>
    </row>
    <row r="11">
      <c r="A11" s="5" t="str">
        <f>"Nivel "&amp;Escala!$C$14&amp;", después de los controles adicionales"</f>
        <v>Nivel Alto, después de los controles adicionales</v>
      </c>
      <c r="B11" s="5">
        <f>COUNTIF(Matriz!$P:$P,Escala!$C$14)</f>
        <v>1</v>
      </c>
    </row>
    <row r="12">
      <c r="A12" s="5" t="str">
        <f>"Nivel "&amp;Escala!$C$15&amp;", después de los controles adicionales"</f>
        <v>Nivel Crítico, después de los controles adicionales</v>
      </c>
      <c r="B12" s="5">
        <f>COUNTIF(Matriz!$P:$P,Escala!$C$15)</f>
        <v>0</v>
      </c>
    </row>
    <row r="13">
      <c r="A13" s="0" t="inlineStr">
        <is>
          <t xml:space="preserve">Con controles adicionales escritos y sin evaluar después</t>
        </is>
      </c>
      <c r="B13" s="5">
        <f>COUNTIF(Matriz!$P:$P,"Falta evaluar")</f>
        <v>1</v>
      </c>
    </row>
    <row r="14">
      <c r="A14" s="0" t="inlineStr">
        <is>
          <t xml:space="preserve">Con la evaluación de después a revisar</t>
        </is>
      </c>
      <c r="B14" s="5">
        <f>COUNTIF(Matriz!$P:$P,"Revisar")+COUNTIF(Matriz!$P:$P,"Revisar la escala")</f>
        <v>0</v>
      </c>
    </row>
    <row r="15">
      <c r="A15" s="0" t="inlineStr">
        <is>
          <t xml:space="preserve">Aceptables</t>
        </is>
      </c>
      <c r="B15" s="5">
        <f>COUNTIF(Matriz!$Q:$Q,"Aceptable")</f>
        <v>5</v>
      </c>
    </row>
    <row r="16">
      <c r="A16" s="0" t="inlineStr">
        <is>
          <t xml:space="preserve">No aceptables: por encima del puntaje aceptable</t>
        </is>
      </c>
      <c r="B16" s="5">
        <f>COUNTIF(Matriz!$Q:$Q,"No aceptable")</f>
        <v>2</v>
      </c>
    </row>
    <row r="17">
      <c r="A17" s="0" t="inlineStr">
        <is>
          <t xml:space="preserve">Puntaje aceptable, hasta</t>
        </is>
      </c>
      <c r="B17" s="5">
        <f>IF(COUNT(Escala!$B$16)=1,Escala!$B$16,"Revisar")</f>
        <v>9</v>
      </c>
    </row>
    <row r="18">
      <c r="A18" s="0" t="inlineStr">
        <is>
          <t xml:space="preserve">Hoja Escala</t>
        </is>
      </c>
      <c r="B18" s="5" t="str">
        <f>IF(AND(COUNT(Escala!$B$12:$B$14)=3,COUNTA(Escala!$C$12:$C$15)=4,COUNT(Escala!$B$16)=1,Escala!$B$12&lt;Escala!$B$13,Escala!$B$13&lt;Escala!$B$14),"Completa","Revisar")</f>
        <v>Completa</v>
      </c>
    </row>
  </sheetData>
  <pageMargins left="0.5" right="0.5" top="0.6" bottom="0.8" header="0.3" footer="0.4"/>
  <pageSetup paperSize="9" orientation="landscape" fitToWidth="1" fitToHeight="0"/>
  <headerFooter>
    <oddFooter>&amp;L&amp;8auditans.com/recursos/matriz-de-peligros-y-riesgos-para-contratistas-excel
Versión 1.0 · 2 de julio de 2026&amp;R&amp;8
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Matriz de identificación de peligros y evaluación de riesgos de contratistas</t>
        </is>
      </c>
    </row>
    <row r="3">
      <c r="A3" s="4" t="inlineStr">
        <is>
          <t xml:space="preserve">Esta matriz identifica los peligros de las tareas que los contratistas hacen en [nombre del sitio] de [razón social de la empresa] y evalúa su riesgo, con los controles existentes y con los adicionales. Las filas de ejemplo se cambian por las tareas reales antes de empezar.</t>
        </is>
      </c>
    </row>
    <row r="4">
      <c r="A4" s="4" t="inlineStr">
        <is>
          <t xml:space="preserve">La escala de probabilidad y de severidad, los niveles de riesgo y el puntaje aceptable están en la hoja Escala. Son un punto de partida y no una norma: la empresa los define con su servicio de higiene y seguridad, y los deja escritos antes de evaluar la primera tarea.</t>
        </is>
      </c>
    </row>
    <row r="5">
      <c r="A5" s="4" t="inlineStr">
        <is>
          <t xml:space="preserve">1. En la hoja Escala, revise qué significa cada valor de probabilidad y de severidad, hasta qué puntaje llega cada nivel de riesgo y hasta qué puntaje un riesgo es aceptable. Puede cambiar los nombres, los significados y los puntajes.</t>
        </is>
      </c>
    </row>
    <row r="6">
      <c r="A6" s="4" t="inlineStr">
        <is>
          <t xml:space="preserve">2. En la hoja Matriz, cargue una fila por tarea de cada contratista, con su peligro principal y el daño posible. Una tarea con dos peligros ocupa dos filas.</t>
        </is>
      </c>
    </row>
    <row r="7">
      <c r="A7" s="4" t="inlineStr">
        <is>
          <t xml:space="preserve">3. Recorra cada tarea en tres direcciones: lo que la tarea trae al sitio, lo que el sitio le trae a la gente del contratista y lo que alcanza a terceros, otras firmas incluidas.</t>
        </is>
      </c>
    </row>
    <row r="8">
      <c r="A8" s="4" t="inlineStr">
        <is>
          <t xml:space="preserve">4. Escriba los controles existentes y elija la probabilidad y la severidad con esos controles puestos. La planilla calcula el puntaje y el nivel de riesgo.</t>
        </is>
      </c>
    </row>
    <row r="9">
      <c r="A9" s="4" t="inlineStr">
        <is>
          <t xml:space="preserve">5. Si el riesgo queda por encima del aceptable, escriba los controles adicionales, su responsable y su plazo. Cuando estén puestos, elija de nuevo la probabilidad y la severidad en las columnas de después.</t>
        </is>
      </c>
    </row>
    <row r="10">
      <c r="A10" s="4" t="inlineStr">
        <is>
          <t xml:space="preserve">6. Revise la hoja No aceptables: muestra, sin escribir nada, las filas que siguen por encima del puntaje aceptable.</t>
        </is>
      </c>
    </row>
    <row r="11">
      <c r="A11" s="4" t="inlineStr">
        <is>
          <t xml:space="preserve">Las celdas grises (el puntaje, el nivel, la situación y toda la hoja No aceptables) tienen fórmulas: no escriba sobre ellas. La hoja Matriz trae fórmulas y listas desplegables en doscientas filas. Si al cargar una fila el nivel no aparece, llegó al final: copie una fila anterior hacia abajo y escriba sobre la copia.</t>
        </is>
      </c>
    </row>
    <row r="12">
      <c r="A12" s="4" t="inlineStr">
        <is>
          <t xml:space="preserve">Revise la matriz antes de cada trabajo nuevo, cuando cambia una tarea, un lugar o un contratista, y después de un incidente.</t>
        </is>
      </c>
    </row>
    <row r="13"/>
    <row r="14">
      <c r="A14" s="4" t="inlineStr">
        <is>
          <t xml:space="preserve">Hoja «Matriz»</t>
        </is>
      </c>
    </row>
    <row r="15">
      <c r="A15" s="4" t="inlineStr">
        <is>
          <t xml:space="preserve">Una fila por tarea de un contratista y por peligro.</t>
        </is>
      </c>
    </row>
    <row r="16">
      <c r="A16" s="4" t="inlineStr">
        <is>
          <t xml:space="preserve">Peligro: Qué puede salir mal, dicho de forma concreta.</t>
        </is>
      </c>
    </row>
    <row r="17">
      <c r="A17" s="4" t="inlineStr">
        <is>
          <t xml:space="preserve">Controles existentes: Lo que ya se hace hoy para esa tarea, antes de agregar nada.</t>
        </is>
      </c>
    </row>
    <row r="18">
      <c r="A18" s="4" t="inlineStr">
        <is>
          <t xml:space="preserve">Probabilidad: De 1 a 5, según la hoja Escala, con los controles existentes puestos.</t>
        </is>
      </c>
    </row>
    <row r="19">
      <c r="A19" s="4" t="inlineStr">
        <is>
          <t xml:space="preserve">Severidad: De 1 a 5, según la hoja Escala: el daño que se espera si ocurre.</t>
        </is>
      </c>
    </row>
    <row r="20">
      <c r="A20" s="4" t="inlineStr">
        <is>
          <t xml:space="preserve">Puntaje: Se calcula solo: la probabilidad por la severidad. Queda vacío si falta una de las dos o si un valor no está en la hoja Escala.</t>
        </is>
      </c>
    </row>
    <row r="21">
      <c r="A21" s="4" t="inlineStr">
        <is>
          <t xml:space="preserve">Nivel de riesgo: Se calcula solo en toda fila que tenga algo escrito: el nivel que la hoja Escala le da a ese puntaje. Falta evaluar si no se eligió la probabilidad o la severidad; Revisar si un valor no está en la escala; Revisar la escala si en la hoja Escala falta un puntaje o un nombre de nivel.</t>
        </is>
      </c>
    </row>
    <row r="22">
      <c r="A22" s="4" t="inlineStr">
        <is>
          <t xml:space="preserve">Controles adicionales: Lo que se agrega para bajar el riesgo. Los controles se eligen en orden: primero eliminar o sustituir el peligro, después aislarlo o proteger, después los procedimientos y la capacitación, y al final los elementos de protección personal.</t>
        </is>
      </c>
    </row>
    <row r="23">
      <c r="A23" s="4" t="inlineStr">
        <is>
          <t xml:space="preserve">Responsable: Quién pone los controles adicionales.</t>
        </is>
      </c>
    </row>
    <row r="24">
      <c r="A24" s="4" t="inlineStr">
        <is>
          <t xml:space="preserve">Probabilidad después: Con los controles adicionales puestos. Lo mismo vale para la severidad después.</t>
        </is>
      </c>
    </row>
    <row r="25">
      <c r="A25" s="4" t="inlineStr">
        <is>
          <t xml:space="preserve">Puntaje después: Se calcula solo, como el puntaje.</t>
        </is>
      </c>
    </row>
    <row r="26">
      <c r="A26" s="4" t="inlineStr">
        <is>
          <t xml:space="preserve">Nivel después: Se calcula solo: el nivel con los controles adicionales. Vacío si no hay controles adicionales ni evaluación posterior; Falta evaluar si hay controles adicionales escritos y falta elegir la probabilidad o la severidad después.</t>
        </is>
      </c>
    </row>
    <row r="27">
      <c r="A27" s="4" t="inlineStr">
        <is>
          <t xml:space="preserve">Situación: Se calcula sola: Aceptable si el puntaje no pasa el puntaje aceptable de la hoja Escala, y No aceptable si lo pasa. Toma el puntaje después cuando está evaluado y, si no, el puntaje con los controles existentes. Repite Falta evaluar, Revisar o Revisar la escala cuando la fila no se puede evaluar.</t>
        </is>
      </c>
    </row>
    <row r="28">
      <c r="A28" s="4" t="inlineStr">
        <is>
          <t xml:space="preserve">N.º de pendiente: Se calcula solo: numera las filas No aceptables, para que la hoja No aceptables las encuentre.</t>
        </is>
      </c>
    </row>
    <row r="29"/>
    <row r="30">
      <c r="A30" s="4" t="inlineStr">
        <is>
          <t xml:space="preserve">Hoja «No aceptables»</t>
        </is>
      </c>
    </row>
    <row r="31">
      <c r="A31" s="4" t="inlineStr">
        <is>
          <t xml:space="preserve">Fila en Matriz: Esta hoja muestra las filas de la hoja Matriz que quedan por encima del puntaje aceptable, en su orden, y no se escribe: cada fila busca el pendiente que le toca. Esta columna da el número de su fila en la hoja Matriz, y las demás copian esa fila. La hoja Resumen dice cuántas son.</t>
        </is>
      </c>
    </row>
    <row r="32"/>
    <row r="33">
      <c r="A33" s="4" t="inlineStr">
        <is>
          <t xml:space="preserve">Hoja «Escala»</t>
        </is>
      </c>
    </row>
    <row r="34">
      <c r="A34" s="4" t="inlineStr">
        <is>
          <t xml:space="preserve">La escala de probabilidad y de severidad, los niveles de riesgo y el puntaje aceptable. Son los de la empresa: estos valores son un punto de partida y no una norma. Las fórmulas de la hoja Matriz leen esta hoja, así que un cambio en ella cambia los niveles de todas las filas.</t>
        </is>
      </c>
    </row>
    <row r="35">
      <c r="A35" s="4" t="inlineStr">
        <is>
          <t xml:space="preserve">Los valores de probabilidad y de severidad van de 1 a 5. Para usar menos, borre el valor de los que no use: la fila que los tenga elegidos dirá Revisar. Los puntajes de los niveles van de menor a mayor, y el último nivel toma todo puntaje mayor.</t>
        </is>
      </c>
    </row>
    <row r="36"/>
    <row r="37">
      <c r="A37" s="4" t="inlineStr">
        <is>
          <t xml:space="preserve">Hoja «Resumen»</t>
        </is>
      </c>
    </row>
    <row r="38">
      <c r="A38" s="4" t="inlineStr">
        <is>
          <t xml:space="preserve">La matriz en números: las filas por nivel de riesgo, antes y después de los controles adicionales, y las que quedan por encima del puntaje aceptable.</t>
        </is>
      </c>
    </row>
    <row r="39"/>
    <row r="40">
      <c r="A40" s="4" t="inlineStr">
        <is>
          <t xml:space="preserve">auditans.com/recursos/matriz-de-peligros-y-riesgos-para-contratistas-excel · Versión 1.0 · 2 de julio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&amp;L&amp;8auditans.com/recursos/matriz-de-peligros-y-riesgos-para-contratistas-excel
Versión 1.0 · 2 de julio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Matriz de identificación de peligros y evaluación de riesgos para contratistas en Excel</dc:title>
  <dc:creator>Auditans</dc:creator>
  <dc:language>es-AR</dc:language>
  <cp:version>1.0</cp:version>
  <dcterms:created xsi:type="dcterms:W3CDTF">2026-07-02T00:00:00Z</dcterms:created>
  <dcterms:modified xsi:type="dcterms:W3CDTF">2026-07-02T00:00:00Z</dcterms:modified>
</cp:coreProperties>
</file>