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bookViews>
    <workbookView/>
  </bookViews>
  <sheets>
    <sheet name="Matriz" sheetId="1" r:id="rId1"/>
    <sheet name="Contratistas" sheetId="2" r:id="rId2"/>
    <sheet name="Lista del contratista" sheetId="3" r:id="rId3"/>
    <sheet name="Resumen" sheetId="4" r:id="rId4"/>
    <sheet name="Instrucciones" sheetId="5" r:id="rId5"/>
  </sheets>
  <definedNames>
    <definedName name="_xlnm._FilterDatabase" localSheetId="0" hidden="1">'Matriz'!$A$1:$M$101</definedName>
    <definedName name="_xlnm._FilterDatabase" localSheetId="1" hidden="1">'Contratistas'!$A$1:$N$205</definedName>
    <definedName name="_xlnm._FilterDatabase" localSheetId="2" hidden="1">'Lista del contratista'!$A$1:$K$101</definedName>
  </definedNames>
  <calcPr calcId="0" fullCalcOnLoad="1"/>
</workbook>
</file>

<file path=xl/styles.xml><?xml version="1.0" encoding="utf-8"?>
<styleSheet xmlns="http://schemas.openxmlformats.org/spreadsheetml/2006/main">
  <numFmts count="1">
    <numFmt numFmtId="164" formatCode="dd/mm/yyyy"/>
  </numFmts>
  <fonts count="2">
    <font>
      <sz val="10"/>
      <name val="Arial"/>
    </font>
    <font>
      <b/>
      <sz val="10"/>
      <name val="Arial"/>
    </font>
  </fonts>
  <fills count="3">
    <fill>
      <patternFill patternType="none"/>
    </fill>
    <fill>
      <patternFill patternType="gray125"/>
    </fill>
    <fill>
      <patternFill patternType="solid">
        <fgColor rgb="FFF2F2F2"/>
        <bgColor indexed="64"/>
      </patternFill>
    </fill>
  </fills>
  <borders count="2">
    <border>
      <left/>
      <right/>
      <top/>
      <bottom/>
      <diagonal/>
    </border>
    <border>
      <left/>
      <right/>
      <top/>
      <bottom style="thin">
        <color rgb="FF999999"/>
      </bottom>
      <diagonal/>
    </border>
  </borders>
  <cellStyleXfs count="1">
    <xf numFmtId="0" fontId="0" fillId="0" borderId="0"/>
  </cellStyleXfs>
  <cellXfs count="9">
    <xf numFmtId="0" fontId="0" fillId="0" borderId="0" xfId="0"/>
    <xf numFmtId="0" fontId="1" fillId="2" borderId="1" xfId="0" applyFont="1" applyFill="1" applyBorder="1" applyAlignment="1">
      <alignment vertical="center" wrapText="1"/>
    </xf>
    <xf numFmtId="164" fontId="0" fillId="0" borderId="0" xfId="0" applyNumberFormat="1"/>
    <xf numFmtId="9" fontId="0" fillId="0" borderId="0" xfId="0" applyNumberFormat="1"/>
    <xf numFmtId="0" fontId="0" fillId="0" borderId="0" xfId="0" applyAlignment="1">
      <alignment vertical="top" wrapText="1"/>
    </xf>
    <xf numFmtId="0" fontId="0" fillId="2" borderId="0" xfId="0" applyFill="1"/>
    <xf numFmtId="164" fontId="0" fillId="2" borderId="0" xfId="0" applyNumberFormat="1" applyFill="1"/>
    <xf numFmtId="9" fontId="0" fillId="2" borderId="0" xfId="0" applyNumberFormat="1" applyFill="1"/>
    <xf numFmtId="0" fontId="0" fillId="2" borderId="0" xfId="0" applyFill="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tabSelected="1">
      <pane ySplit="1" topLeftCell="A2" activePane="bottomLeft" state="frozen"/>
      <selection pane="bottomLeft"/>
    </sheetView>
  </sheetViews>
  <sheetFormatPr defaultRowHeight="15"/>
  <cols>
    <col min="1" max="1" width="38" customWidth="1"/>
    <col min="2" max="2" width="18" customWidth="1"/>
    <col min="3" max="3" width="12" customWidth="1"/>
    <col min="4" max="4" width="26" customWidth="1"/>
    <col min="5" max="5" width="24" customWidth="1"/>
    <col min="6" max="6" width="24" customWidth="1"/>
    <col min="7" max="7" width="11" customWidth="1"/>
    <col min="8" max="8" width="11" customWidth="1"/>
    <col min="9" max="9" width="11" customWidth="1"/>
    <col min="10" max="10" width="10" customWidth="1"/>
    <col min="11" max="11" width="20" customWidth="1"/>
    <col min="12" max="12" width="70" customWidth="1"/>
    <col min="13" max="13" width="14" customWidth="1"/>
  </cols>
  <sheetData>
    <row r="1">
      <c r="A1" s="1" t="inlineStr">
        <is>
          <t xml:space="preserve">Requisito</t>
        </is>
      </c>
      <c r="B1" s="1" t="inlineStr">
        <is>
          <t xml:space="preserve">Se le pide a</t>
        </is>
      </c>
      <c r="C1" s="1" t="inlineStr">
        <is>
          <t xml:space="preserve">Una vez por</t>
        </is>
      </c>
      <c r="D1" s="1" t="inlineStr">
        <is>
          <t xml:space="preserve">Se pide si</t>
        </is>
      </c>
      <c r="E1" s="1" t="inlineStr">
        <is>
          <t xml:space="preserve">Vigencia</t>
        </is>
      </c>
      <c r="F1" s="1" t="inlineStr">
        <is>
          <t xml:space="preserve">Plazo o entrega</t>
        </is>
      </c>
      <c r="G1" s="1" t="inlineStr">
        <is>
          <t xml:space="preserve">Planta principal</t>
        </is>
      </c>
      <c r="H1" s="1" t="inlineStr">
        <is>
          <t xml:space="preserve">Planta Pilar</t>
        </is>
      </c>
      <c r="I1" s="1" t="inlineStr">
        <is>
          <t xml:space="preserve">Oficinas Centro</t>
        </is>
      </c>
      <c r="J1" s="1" t="inlineStr">
        <is>
          <t xml:space="preserve">Frena el ingreso</t>
        </is>
      </c>
      <c r="K1" s="1" t="inlineStr">
        <is>
          <t xml:space="preserve">Quién revisa</t>
        </is>
      </c>
      <c r="L1" s="1" t="inlineStr">
        <is>
          <t xml:space="preserve">Qué verificar</t>
        </is>
      </c>
      <c r="M1" s="1" t="inlineStr">
        <is>
          <t xml:space="preserve">Control</t>
        </is>
      </c>
    </row>
    <row r="2">
      <c r="A2" s="0" t="inlineStr">
        <is>
          <t xml:space="preserve">Constancia de inscripción en ARCA (ex AFIP)</t>
        </is>
      </c>
      <c r="B2" s="0" t="inlineStr">
        <is>
          <t xml:space="preserve">Firma</t>
        </is>
      </c>
      <c r="C2" s="0" t="inlineStr">
        <is>
          <t xml:space="preserve">Contratista</t>
        </is>
      </c>
      <c r="D2" s="0" t="inlineStr">
        <is>
          <t xml:space="preserve">Siempre</t>
        </is>
      </c>
      <c r="E2" s="0" t="inlineStr">
        <is>
          <t xml:space="preserve">Anual en un mes fijo</t>
        </is>
      </c>
      <c r="F2" s="0" t="inlineStr">
        <is>
          <t xml:space="preserve">Febrero</t>
        </is>
      </c>
      <c r="G2" s="0" t="inlineStr">
        <is>
          <t xml:space="preserve">Sí</t>
        </is>
      </c>
      <c r="H2" s="0" t="inlineStr">
        <is>
          <t xml:space="preserve">Sí</t>
        </is>
      </c>
      <c r="I2" s="0" t="inlineStr">
        <is>
          <t xml:space="preserve">Sí</t>
        </is>
      </c>
      <c r="J2" s="0" t="inlineStr">
        <is>
          <t xml:space="preserve">No</t>
        </is>
      </c>
      <c r="K2" s="0" t="inlineStr">
        <is>
          <t xml:space="preserve">Administración</t>
        </is>
      </c>
      <c r="L2" s="4" t="inlineStr">
        <is>
          <t xml:space="preserve">Que el CUIT coincida con el del contrato y que la actividad tenga relación con el trabajo.</t>
        </is>
      </c>
      <c r="M2" s="5" t="str">
        <f>IF(A2="","",IF(COUNTBLANK(B2:E2)+COUNTBLANK(G2:K2)&gt;0,"Falta definir",IF(COUNTIF(G2:I2,"Sí")=0,"Sin sitio","Completa")))</f>
        <v>Completa</v>
      </c>
    </row>
    <row r="3">
      <c r="A3" s="0" t="inlineStr">
        <is>
          <t xml:space="preserve">Certificado de cobertura de la ART con nómina</t>
        </is>
      </c>
      <c r="B3" s="0" t="inlineStr">
        <is>
          <t xml:space="preserve">Firma</t>
        </is>
      </c>
      <c r="C3" s="0" t="inlineStr">
        <is>
          <t xml:space="preserve">Contratista</t>
        </is>
      </c>
      <c r="D3" s="0" t="inlineStr">
        <is>
          <t xml:space="preserve">Tiene empleados</t>
        </is>
      </c>
      <c r="E3" s="0" t="inlineStr">
        <is>
          <t xml:space="preserve">Mensual</t>
        </is>
      </c>
      <c r="F3" s="0" t="inlineStr">
        <is>
          <t xml:space="preserve">Día 20 del mes siguiente</t>
        </is>
      </c>
      <c r="G3" s="0" t="inlineStr">
        <is>
          <t xml:space="preserve">Sí</t>
        </is>
      </c>
      <c r="H3" s="0" t="inlineStr">
        <is>
          <t xml:space="preserve">Sí</t>
        </is>
      </c>
      <c r="I3" s="0" t="inlineStr">
        <is>
          <t xml:space="preserve">Sí</t>
        </is>
      </c>
      <c r="J3" s="0" t="inlineStr">
        <is>
          <t xml:space="preserve">Sí</t>
        </is>
      </c>
      <c r="K3" s="0" t="inlineStr">
        <is>
          <t xml:space="preserve">Seguridad e Higiene</t>
        </is>
      </c>
      <c r="L3" s="4" t="inlineStr">
        <is>
          <t xml:space="preserve">Que figuren todas las personas que van a entrar, con su CUIL, y las fechas de vigencia.</t>
        </is>
      </c>
      <c r="M3" s="5" t="str">
        <f>IF(A3="","",IF(COUNTBLANK(B3:E3)+COUNTBLANK(G3:K3)&gt;0,"Falta definir",IF(COUNTIF(G3:I3,"Sí")=0,"Sin sitio","Completa")))</f>
        <v>Completa</v>
      </c>
    </row>
    <row r="4">
      <c r="A4" s="0" t="inlineStr">
        <is>
          <t xml:space="preserve">Cláusula de no repetición a favor de la empresa</t>
        </is>
      </c>
      <c r="B4" s="0" t="inlineStr">
        <is>
          <t xml:space="preserve">Firma</t>
        </is>
      </c>
      <c r="C4" s="0" t="inlineStr">
        <is>
          <t xml:space="preserve">Contratista</t>
        </is>
      </c>
      <c r="D4" s="0" t="inlineStr">
        <is>
          <t xml:space="preserve">Tiene empleados</t>
        </is>
      </c>
      <c r="E4" s="0" t="inlineStr">
        <is>
          <t xml:space="preserve">Mensual</t>
        </is>
      </c>
      <c r="F4" s="0" t="inlineStr">
        <is>
          <t xml:space="preserve">Con cada certificado de la ART</t>
        </is>
      </c>
      <c r="G4" s="0" t="inlineStr">
        <is>
          <t xml:space="preserve">Sí</t>
        </is>
      </c>
      <c r="H4" s="0" t="inlineStr">
        <is>
          <t xml:space="preserve">Sí</t>
        </is>
      </c>
      <c r="I4" s="0" t="inlineStr">
        <is>
          <t xml:space="preserve">Sí</t>
        </is>
      </c>
      <c r="J4" s="0" t="inlineStr">
        <is>
          <t xml:space="preserve">Sí</t>
        </is>
      </c>
      <c r="K4" s="0" t="inlineStr">
        <is>
          <t xml:space="preserve">Seguridad e Higiene</t>
        </is>
      </c>
      <c r="L4" s="4" t="inlineStr">
        <is>
          <t xml:space="preserve">Que esté emitida a favor de la empresa, con su razón social y su CUIT exactos.</t>
        </is>
      </c>
      <c r="M4" s="5" t="str">
        <f>IF(A4="","",IF(COUNTBLANK(B4:E4)+COUNTBLANK(G4:K4)&gt;0,"Falta definir",IF(COUNTIF(G4:I4,"Sí")=0,"Sin sitio","Completa")))</f>
        <v>Completa</v>
      </c>
    </row>
    <row r="5">
      <c r="A5" s="0" t="inlineStr">
        <is>
          <t xml:space="preserve">Seguro de vida obligatorio</t>
        </is>
      </c>
      <c r="B5" s="0" t="inlineStr">
        <is>
          <t xml:space="preserve">Firma</t>
        </is>
      </c>
      <c r="C5" s="0" t="inlineStr">
        <is>
          <t xml:space="preserve">Contratista</t>
        </is>
      </c>
      <c r="D5" s="0" t="inlineStr">
        <is>
          <t xml:space="preserve">Tiene empleados</t>
        </is>
      </c>
      <c r="E5" s="0" t="inlineStr">
        <is>
          <t xml:space="preserve">Con fecha impresa</t>
        </is>
      </c>
      <c r="G5" s="0" t="inlineStr">
        <is>
          <t xml:space="preserve">Sí</t>
        </is>
      </c>
      <c r="H5" s="0" t="inlineStr">
        <is>
          <t xml:space="preserve">Sí</t>
        </is>
      </c>
      <c r="I5" s="0" t="inlineStr">
        <is>
          <t xml:space="preserve">Sí</t>
        </is>
      </c>
      <c r="J5" s="0" t="inlineStr">
        <is>
          <t xml:space="preserve">No</t>
        </is>
      </c>
      <c r="K5" s="0" t="inlineStr">
        <is>
          <t xml:space="preserve">Administración</t>
        </is>
      </c>
      <c r="L5" s="4" t="inlineStr">
        <is>
          <t xml:space="preserve">Póliza vigente y constancia de pago; la nómina, si la aseguradora la emite.</t>
        </is>
      </c>
      <c r="M5" s="5" t="str">
        <f>IF(A5="","",IF(COUNTBLANK(B5:E5)+COUNTBLANK(G5:K5)&gt;0,"Falta definir",IF(COUNTIF(G5:I5,"Sí")=0,"Sin sitio","Completa")))</f>
        <v>Completa</v>
      </c>
    </row>
    <row r="6">
      <c r="A6" s="0" t="inlineStr">
        <is>
          <t xml:space="preserve">F.931 con acuse y comprobante de pago</t>
        </is>
      </c>
      <c r="B6" s="0" t="inlineStr">
        <is>
          <t xml:space="preserve">Firma</t>
        </is>
      </c>
      <c r="C6" s="0" t="inlineStr">
        <is>
          <t xml:space="preserve">Contratista</t>
        </is>
      </c>
      <c r="D6" s="0" t="inlineStr">
        <is>
          <t xml:space="preserve">Tiene empleados</t>
        </is>
      </c>
      <c r="E6" s="0" t="inlineStr">
        <is>
          <t xml:space="preserve">Mensual</t>
        </is>
      </c>
      <c r="F6" s="0" t="inlineStr">
        <is>
          <t xml:space="preserve">Día 20 del mes siguiente</t>
        </is>
      </c>
      <c r="G6" s="0" t="inlineStr">
        <is>
          <t xml:space="preserve">Sí</t>
        </is>
      </c>
      <c r="H6" s="0" t="inlineStr">
        <is>
          <t xml:space="preserve">Sí</t>
        </is>
      </c>
      <c r="I6" s="0" t="inlineStr">
        <is>
          <t xml:space="preserve">Sí</t>
        </is>
      </c>
      <c r="J6" s="0" t="inlineStr">
        <is>
          <t xml:space="preserve">No</t>
        </is>
      </c>
      <c r="K6" s="0" t="inlineStr">
        <is>
          <t xml:space="preserve">Administración</t>
        </is>
      </c>
      <c r="L6" s="4" t="inlineStr">
        <is>
          <t xml:space="preserve">Que el período y el CUIT sean los correctos, que cada persona que ingresó figure en la nómina y que el pago sea por el importe declarado.</t>
        </is>
      </c>
      <c r="M6" s="5" t="str">
        <f>IF(A6="","",IF(COUNTBLANK(B6:E6)+COUNTBLANK(G6:K6)&gt;0,"Falta definir",IF(COUNTIF(G6:I6,"Sí")=0,"Sin sitio","Completa")))</f>
        <v>Completa</v>
      </c>
    </row>
    <row r="7">
      <c r="A7" s="0" t="inlineStr">
        <is>
          <t xml:space="preserve">Recibos de sueldo y acreditación en cuenta</t>
        </is>
      </c>
      <c r="B7" s="0" t="inlineStr">
        <is>
          <t xml:space="preserve">Firma</t>
        </is>
      </c>
      <c r="C7" s="0" t="inlineStr">
        <is>
          <t xml:space="preserve">Contratista</t>
        </is>
      </c>
      <c r="D7" s="0" t="inlineStr">
        <is>
          <t xml:space="preserve">Tiene empleados</t>
        </is>
      </c>
      <c r="E7" s="0" t="inlineStr">
        <is>
          <t xml:space="preserve">Mensual</t>
        </is>
      </c>
      <c r="F7" s="0" t="inlineStr">
        <is>
          <t xml:space="preserve">Día 20 del mes siguiente</t>
        </is>
      </c>
      <c r="G7" s="0" t="inlineStr">
        <is>
          <t xml:space="preserve">Sí</t>
        </is>
      </c>
      <c r="H7" s="0" t="inlineStr">
        <is>
          <t xml:space="preserve">Sí</t>
        </is>
      </c>
      <c r="I7" s="0" t="inlineStr">
        <is>
          <t xml:space="preserve">Sí</t>
        </is>
      </c>
      <c r="J7" s="0" t="inlineStr">
        <is>
          <t xml:space="preserve">No</t>
        </is>
      </c>
      <c r="K7" s="0" t="inlineStr">
        <is>
          <t xml:space="preserve">Administración</t>
        </is>
      </c>
      <c r="L7" s="4" t="inlineStr">
        <is>
          <t xml:space="preserve">Recibos firmados de quienes trabajaron en el sitio y sueldo acreditado en una cuenta a nombre de cada trabajador.</t>
        </is>
      </c>
      <c r="M7" s="5" t="str">
        <f>IF(A7="","",IF(COUNTBLANK(B7:E7)+COUNTBLANK(G7:K7)&gt;0,"Falta definir",IF(COUNTIF(G7:I7,"Sí")=0,"Sin sitio","Completa")))</f>
        <v>Completa</v>
      </c>
    </row>
    <row r="8">
      <c r="A8" s="0" t="inlineStr">
        <is>
          <t xml:space="preserve">Seguro de responsabilidad civil</t>
        </is>
      </c>
      <c r="B8" s="0" t="inlineStr">
        <is>
          <t xml:space="preserve">Firma</t>
        </is>
      </c>
      <c r="C8" s="0" t="inlineStr">
        <is>
          <t xml:space="preserve">Contrato</t>
        </is>
      </c>
      <c r="D8" s="0" t="inlineStr">
        <is>
          <t xml:space="preserve">Siempre</t>
        </is>
      </c>
      <c r="E8" s="0" t="inlineStr">
        <is>
          <t xml:space="preserve">Con fecha impresa</t>
        </is>
      </c>
      <c r="G8" s="0" t="inlineStr">
        <is>
          <t xml:space="preserve">Sí</t>
        </is>
      </c>
      <c r="H8" s="0" t="inlineStr">
        <is>
          <t xml:space="preserve">Sí</t>
        </is>
      </c>
      <c r="I8" s="0" t="inlineStr">
        <is>
          <t xml:space="preserve">Sí</t>
        </is>
      </c>
      <c r="J8" s="0" t="inlineStr">
        <is>
          <t xml:space="preserve">No</t>
        </is>
      </c>
      <c r="K8" s="0" t="inlineStr">
        <is>
          <t xml:space="preserve">Administración</t>
        </is>
      </c>
      <c r="L8" s="4" t="inlineStr">
        <is>
          <t xml:space="preserve">Suma asegurada, vigencia y que la empresa figure como coasegurada o beneficiaria si el contrato lo pide.</t>
        </is>
      </c>
      <c r="M8" s="5" t="str">
        <f>IF(A8="","",IF(COUNTBLANK(B8:E8)+COUNTBLANK(G8:K8)&gt;0,"Falta definir",IF(COUNTIF(G8:I8,"Sí")=0,"Sin sitio","Completa")))</f>
        <v>Completa</v>
      </c>
    </row>
    <row r="9">
      <c r="A9" s="0" t="inlineStr">
        <is>
          <t xml:space="preserve">Política o programa de seguridad e higiene firmado</t>
        </is>
      </c>
      <c r="B9" s="0" t="inlineStr">
        <is>
          <t xml:space="preserve">Firma</t>
        </is>
      </c>
      <c r="C9" s="0" t="inlineStr">
        <is>
          <t xml:space="preserve">Contratista</t>
        </is>
      </c>
      <c r="D9" s="0" t="inlineStr">
        <is>
          <t xml:space="preserve">Siempre</t>
        </is>
      </c>
      <c r="E9" s="0" t="inlineStr">
        <is>
          <t xml:space="preserve">Sin vencimiento</t>
        </is>
      </c>
      <c r="F9" s="0" t="inlineStr">
        <is>
          <t xml:space="preserve">Al alta y cuando cambia la tarea</t>
        </is>
      </c>
      <c r="G9" s="0" t="inlineStr">
        <is>
          <t xml:space="preserve">Sí</t>
        </is>
      </c>
      <c r="H9" s="0" t="inlineStr">
        <is>
          <t xml:space="preserve">Sí</t>
        </is>
      </c>
      <c r="I9" s="0" t="inlineStr">
        <is>
          <t xml:space="preserve">Sí</t>
        </is>
      </c>
      <c r="J9" s="0" t="inlineStr">
        <is>
          <t xml:space="preserve">No</t>
        </is>
      </c>
      <c r="K9" s="0" t="inlineStr">
        <is>
          <t xml:space="preserve">Seguridad e Higiene</t>
        </is>
      </c>
      <c r="L9" s="4" t="inlineStr">
        <is>
          <t xml:space="preserve">Que esté firmado y que trate las tareas que el contratista va a hacer en el sitio.</t>
        </is>
      </c>
      <c r="M9" s="5" t="str">
        <f>IF(A9="","",IF(COUNTBLANK(B9:E9)+COUNTBLANK(G9:K9)&gt;0,"Falta definir",IF(COUNTIF(G9:I9,"Sí")=0,"Sin sitio","Completa")))</f>
        <v>Completa</v>
      </c>
    </row>
    <row r="10">
      <c r="A10" s="0" t="inlineStr">
        <is>
          <t xml:space="preserve">Datos bancarios (CBU)</t>
        </is>
      </c>
      <c r="B10" s="0" t="inlineStr">
        <is>
          <t xml:space="preserve">Firma</t>
        </is>
      </c>
      <c r="C10" s="0" t="inlineStr">
        <is>
          <t xml:space="preserve">Contratista</t>
        </is>
      </c>
      <c r="D10" s="0" t="inlineStr">
        <is>
          <t xml:space="preserve">Siempre</t>
        </is>
      </c>
      <c r="E10" s="0" t="inlineStr">
        <is>
          <t xml:space="preserve">Sin vencimiento</t>
        </is>
      </c>
      <c r="G10" s="0" t="inlineStr">
        <is>
          <t xml:space="preserve">Sí</t>
        </is>
      </c>
      <c r="H10" s="0" t="inlineStr">
        <is>
          <t xml:space="preserve">Sí</t>
        </is>
      </c>
      <c r="I10" s="0" t="inlineStr">
        <is>
          <t xml:space="preserve">Sí</t>
        </is>
      </c>
      <c r="J10" s="0" t="inlineStr">
        <is>
          <t xml:space="preserve">No</t>
        </is>
      </c>
      <c r="K10" s="0" t="inlineStr">
        <is>
          <t xml:space="preserve">Administración</t>
        </is>
      </c>
      <c r="L10" s="4" t="inlineStr">
        <is>
          <t xml:space="preserve">Que la cuenta esté a nombre de la firma.</t>
        </is>
      </c>
      <c r="M10" s="5" t="str">
        <f>IF(A10="","",IF(COUNTBLANK(B10:E10)+COUNTBLANK(G10:K10)&gt;0,"Falta definir",IF(COUNTIF(G10:I10,"Sí")=0,"Sin sitio","Completa")))</f>
        <v>Completa</v>
      </c>
    </row>
    <row r="11">
      <c r="A11" s="0" t="inlineStr">
        <is>
          <t xml:space="preserve">Aviso de obra y programa de seguridad</t>
        </is>
      </c>
      <c r="B11" s="0" t="inlineStr">
        <is>
          <t xml:space="preserve">Firma</t>
        </is>
      </c>
      <c r="C11" s="0" t="inlineStr">
        <is>
          <t xml:space="preserve">Contrato</t>
        </is>
      </c>
      <c r="D11" s="0" t="inlineStr">
        <is>
          <t xml:space="preserve">Hace trabajos de construcción</t>
        </is>
      </c>
      <c r="E11" s="0" t="inlineStr">
        <is>
          <t xml:space="preserve">Sin vencimiento</t>
        </is>
      </c>
      <c r="F11" s="0" t="inlineStr">
        <is>
          <t xml:space="preserve">Uno por cada contrato</t>
        </is>
      </c>
      <c r="G11" s="0" t="inlineStr">
        <is>
          <t xml:space="preserve">Sí</t>
        </is>
      </c>
      <c r="H11" s="0" t="inlineStr">
        <is>
          <t xml:space="preserve">Sí</t>
        </is>
      </c>
      <c r="I11" s="0" t="inlineStr">
        <is>
          <t xml:space="preserve">No</t>
        </is>
      </c>
      <c r="J11" s="0" t="inlineStr">
        <is>
          <t xml:space="preserve">Sí</t>
        </is>
      </c>
      <c r="K11" s="0" t="inlineStr">
        <is>
          <t xml:space="preserve">Seguridad e Higiene</t>
        </is>
      </c>
      <c r="L11" s="4" t="inlineStr">
        <is>
          <t xml:space="preserve">Que correspondan a este trabajo y a este sitio.</t>
        </is>
      </c>
      <c r="M11" s="5" t="str">
        <f>IF(A11="","",IF(COUNTBLANK(B11:E11)+COUNTBLANK(G11:K11)&gt;0,"Falta definir",IF(COUNTIF(G11:I11,"Sí")=0,"Sin sitio","Completa")))</f>
        <v>Completa</v>
      </c>
    </row>
    <row r="12">
      <c r="A12" s="0" t="inlineStr">
        <is>
          <t xml:space="preserve">Constancia de monotributo o de autónomos al día</t>
        </is>
      </c>
      <c r="B12" s="0" t="inlineStr">
        <is>
          <t xml:space="preserve">Cada socio o titular</t>
        </is>
      </c>
      <c r="C12" s="0" t="inlineStr">
        <is>
          <t xml:space="preserve">Contratista</t>
        </is>
      </c>
      <c r="D12" s="0" t="inlineStr">
        <is>
          <t xml:space="preserve">Ingresan independientes</t>
        </is>
      </c>
      <c r="E12" s="0" t="inlineStr">
        <is>
          <t xml:space="preserve">Mensual</t>
        </is>
      </c>
      <c r="F12" s="0" t="inlineStr">
        <is>
          <t xml:space="preserve">Día 20 del mes siguiente</t>
        </is>
      </c>
      <c r="G12" s="0" t="inlineStr">
        <is>
          <t xml:space="preserve">Sí</t>
        </is>
      </c>
      <c r="H12" s="0" t="inlineStr">
        <is>
          <t xml:space="preserve">Sí</t>
        </is>
      </c>
      <c r="I12" s="0" t="inlineStr">
        <is>
          <t xml:space="preserve">Sí</t>
        </is>
      </c>
      <c r="J12" s="0" t="inlineStr">
        <is>
          <t xml:space="preserve">No</t>
        </is>
      </c>
      <c r="K12" s="0" t="inlineStr">
        <is>
          <t xml:space="preserve">Administración</t>
        </is>
      </c>
      <c r="L12" s="4" t="inlineStr">
        <is>
          <t xml:space="preserve">Que el pago sea del período y que el CUIT sea el de la persona.</t>
        </is>
      </c>
      <c r="M12" s="5" t="str">
        <f>IF(A12="","",IF(COUNTBLANK(B12:E12)+COUNTBLANK(G12:K12)&gt;0,"Falta definir",IF(COUNTIF(G12:I12,"Sí")=0,"Sin sitio","Completa")))</f>
        <v>Completa</v>
      </c>
    </row>
    <row r="13">
      <c r="A13" s="0" t="inlineStr">
        <is>
          <t xml:space="preserve">Seguro de accidentes personales</t>
        </is>
      </c>
      <c r="B13" s="0" t="inlineStr">
        <is>
          <t xml:space="preserve">Cada socio o titular</t>
        </is>
      </c>
      <c r="C13" s="0" t="inlineStr">
        <is>
          <t xml:space="preserve">Contratista</t>
        </is>
      </c>
      <c r="D13" s="0" t="inlineStr">
        <is>
          <t xml:space="preserve">Ingresan independientes</t>
        </is>
      </c>
      <c r="E13" s="0" t="inlineStr">
        <is>
          <t xml:space="preserve">Con fecha impresa</t>
        </is>
      </c>
      <c r="G13" s="0" t="inlineStr">
        <is>
          <t xml:space="preserve">Sí</t>
        </is>
      </c>
      <c r="H13" s="0" t="inlineStr">
        <is>
          <t xml:space="preserve">Sí</t>
        </is>
      </c>
      <c r="I13" s="0" t="inlineStr">
        <is>
          <t xml:space="preserve">Sí</t>
        </is>
      </c>
      <c r="J13" s="0" t="inlineStr">
        <is>
          <t xml:space="preserve">Sí</t>
        </is>
      </c>
      <c r="K13" s="0" t="inlineStr">
        <is>
          <t xml:space="preserve">Seguridad e Higiene</t>
        </is>
      </c>
      <c r="L13" s="4" t="inlineStr">
        <is>
          <t xml:space="preserve">Póliza vigente y que la empresa figure como ella lo define: [beneficiaria para la asistencia médica o asegurada adicional].</t>
        </is>
      </c>
      <c r="M13" s="5" t="str">
        <f>IF(A13="","",IF(COUNTBLANK(B13:E13)+COUNTBLANK(G13:K13)&gt;0,"Falta definir",IF(COUNTIF(G13:I13,"Sí")=0,"Sin sitio","Completa")))</f>
        <v>Completa</v>
      </c>
    </row>
    <row r="14">
      <c r="A14" s="0" t="inlineStr">
        <is>
          <t xml:space="preserve">Alta temprana en ARCA con CUIL</t>
        </is>
      </c>
      <c r="B14" s="0" t="inlineStr">
        <is>
          <t xml:space="preserve">Cada empleado</t>
        </is>
      </c>
      <c r="C14" s="0" t="inlineStr">
        <is>
          <t xml:space="preserve">Contratista</t>
        </is>
      </c>
      <c r="D14" s="0" t="inlineStr">
        <is>
          <t xml:space="preserve">Tiene empleados</t>
        </is>
      </c>
      <c r="E14" s="0" t="inlineStr">
        <is>
          <t xml:space="preserve">Sin vencimiento</t>
        </is>
      </c>
      <c r="G14" s="0" t="inlineStr">
        <is>
          <t xml:space="preserve">Sí</t>
        </is>
      </c>
      <c r="H14" s="0" t="inlineStr">
        <is>
          <t xml:space="preserve">Sí</t>
        </is>
      </c>
      <c r="I14" s="0" t="inlineStr">
        <is>
          <t xml:space="preserve">Sí</t>
        </is>
      </c>
      <c r="J14" s="0" t="inlineStr">
        <is>
          <t xml:space="preserve">No</t>
        </is>
      </c>
      <c r="K14" s="0" t="inlineStr">
        <is>
          <t xml:space="preserve">Administración</t>
        </is>
      </c>
      <c r="L14" s="4" t="inlineStr">
        <is>
          <t xml:space="preserve">Que el CUIL sea el de la persona y que el alta sea anterior a su primer ingreso.</t>
        </is>
      </c>
      <c r="M14" s="5" t="str">
        <f>IF(A14="","",IF(COUNTBLANK(B14:E14)+COUNTBLANK(G14:K14)&gt;0,"Falta definir",IF(COUNTIF(G14:I14,"Sí")=0,"Sin sitio","Completa")))</f>
        <v>Completa</v>
      </c>
    </row>
    <row r="15">
      <c r="A15" s="0" t="inlineStr">
        <is>
          <t xml:space="preserve">Apto médico</t>
        </is>
      </c>
      <c r="B15" s="0" t="inlineStr">
        <is>
          <t xml:space="preserve">Cada empleado</t>
        </is>
      </c>
      <c r="C15" s="0" t="inlineStr">
        <is>
          <t xml:space="preserve">Contratista</t>
        </is>
      </c>
      <c r="D15" s="0" t="inlineStr">
        <is>
          <t xml:space="preserve">Tiene empleados</t>
        </is>
      </c>
      <c r="E15" s="0" t="inlineStr">
        <is>
          <t xml:space="preserve">Por plazo desde su emisión</t>
        </is>
      </c>
      <c r="F15" s="0" t="inlineStr">
        <is>
          <t xml:space="preserve">Un año</t>
        </is>
      </c>
      <c r="G15" s="0" t="inlineStr">
        <is>
          <t xml:space="preserve">Sí</t>
        </is>
      </c>
      <c r="H15" s="0" t="inlineStr">
        <is>
          <t xml:space="preserve">Sí</t>
        </is>
      </c>
      <c r="I15" s="0" t="inlineStr">
        <is>
          <t xml:space="preserve">Sí</t>
        </is>
      </c>
      <c r="J15" s="0" t="inlineStr">
        <is>
          <t xml:space="preserve">Sí</t>
        </is>
      </c>
      <c r="K15" s="0" t="inlineStr">
        <is>
          <t xml:space="preserve">Seguridad e Higiene</t>
        </is>
      </c>
      <c r="L15" s="4" t="inlineStr">
        <is>
          <t xml:space="preserve">Nombre y DNI de la persona, fecha del examen y que el apto corresponda al riesgo de la tarea.</t>
        </is>
      </c>
      <c r="M15" s="5" t="str">
        <f>IF(A15="","",IF(COUNTBLANK(B15:E15)+COUNTBLANK(G15:K15)&gt;0,"Falta definir",IF(COUNTIF(G15:I15,"Sí")=0,"Sin sitio","Completa")))</f>
        <v>Completa</v>
      </c>
    </row>
    <row r="16">
      <c r="A16" s="0" t="inlineStr">
        <is>
          <t xml:space="preserve">Constancia de entrega de EPP</t>
        </is>
      </c>
      <c r="B16" s="0" t="inlineStr">
        <is>
          <t xml:space="preserve">Cada empleado</t>
        </is>
      </c>
      <c r="C16" s="0" t="inlineStr">
        <is>
          <t xml:space="preserve">Contratista</t>
        </is>
      </c>
      <c r="D16" s="0" t="inlineStr">
        <is>
          <t xml:space="preserve">Tiene empleados</t>
        </is>
      </c>
      <c r="E16" s="0" t="inlineStr">
        <is>
          <t xml:space="preserve">Por plazo desde su emisión</t>
        </is>
      </c>
      <c r="F16" s="0" t="inlineStr">
        <is>
          <t xml:space="preserve">Un año</t>
        </is>
      </c>
      <c r="G16" s="0" t="inlineStr">
        <is>
          <t xml:space="preserve">Sí</t>
        </is>
      </c>
      <c r="H16" s="0" t="inlineStr">
        <is>
          <t xml:space="preserve">Sí</t>
        </is>
      </c>
      <c r="I16" s="0" t="inlineStr">
        <is>
          <t xml:space="preserve">Sí</t>
        </is>
      </c>
      <c r="J16" s="0" t="inlineStr">
        <is>
          <t xml:space="preserve">No</t>
        </is>
      </c>
      <c r="K16" s="0" t="inlineStr">
        <is>
          <t xml:space="preserve">Seguridad e Higiene</t>
        </is>
      </c>
      <c r="L16" s="4" t="inlineStr">
        <is>
          <t xml:space="preserve">Que esté firmada por el trabajador y que los elementos sean los de su tarea.</t>
        </is>
      </c>
      <c r="M16" s="5" t="str">
        <f>IF(A16="","",IF(COUNTBLANK(B16:E16)+COUNTBLANK(G16:K16)&gt;0,"Falta definir",IF(COUNTIF(G16:I16,"Sí")=0,"Sin sitio","Completa")))</f>
        <v>Completa</v>
      </c>
    </row>
    <row r="17">
      <c r="A17" s="0" t="inlineStr">
        <is>
          <t xml:space="preserve">Inducción de seguridad del sitio</t>
        </is>
      </c>
      <c r="B17" s="0" t="inlineStr">
        <is>
          <t xml:space="preserve">Cada empleado</t>
        </is>
      </c>
      <c r="C17" s="0" t="inlineStr">
        <is>
          <t xml:space="preserve">Contratista</t>
        </is>
      </c>
      <c r="D17" s="0" t="inlineStr">
        <is>
          <t xml:space="preserve">Tiene empleados</t>
        </is>
      </c>
      <c r="E17" s="0" t="inlineStr">
        <is>
          <t xml:space="preserve">Por plazo desde su emisión</t>
        </is>
      </c>
      <c r="F17" s="0" t="inlineStr">
        <is>
          <t xml:space="preserve">Un año</t>
        </is>
      </c>
      <c r="G17" s="0" t="inlineStr">
        <is>
          <t xml:space="preserve">Sí</t>
        </is>
      </c>
      <c r="H17" s="0" t="inlineStr">
        <is>
          <t xml:space="preserve">Sí</t>
        </is>
      </c>
      <c r="I17" s="0" t="inlineStr">
        <is>
          <t xml:space="preserve">Sí</t>
        </is>
      </c>
      <c r="J17" s="0" t="inlineStr">
        <is>
          <t xml:space="preserve">Sí</t>
        </is>
      </c>
      <c r="K17" s="0" t="inlineStr">
        <is>
          <t xml:space="preserve">Seguridad e Higiene</t>
        </is>
      </c>
      <c r="L17" s="4" t="inlineStr">
        <is>
          <t xml:space="preserve">Que la persona la haya hecho y aprobado para el sitio al que ingresa.</t>
        </is>
      </c>
      <c r="M17" s="5" t="str">
        <f>IF(A17="","",IF(COUNTBLANK(B17:E17)+COUNTBLANK(G17:K17)&gt;0,"Falta definir",IF(COUNTIF(G17:I17,"Sí")=0,"Sin sitio","Completa")))</f>
        <v>Completa</v>
      </c>
    </row>
    <row r="18">
      <c r="A18" s="0" t="inlineStr">
        <is>
          <t xml:space="preserve">Capacitación de trabajo en altura</t>
        </is>
      </c>
      <c r="B18" s="0" t="inlineStr">
        <is>
          <t xml:space="preserve">Cada empleado</t>
        </is>
      </c>
      <c r="C18" s="0" t="inlineStr">
        <is>
          <t xml:space="preserve">Contratista</t>
        </is>
      </c>
      <c r="D18" s="0" t="inlineStr">
        <is>
          <t xml:space="preserve">Hace trabajo en altura</t>
        </is>
      </c>
      <c r="E18" s="0" t="inlineStr">
        <is>
          <t xml:space="preserve">Por plazo desde su emisión</t>
        </is>
      </c>
      <c r="F18" s="0" t="inlineStr">
        <is>
          <t xml:space="preserve">Según el curso</t>
        </is>
      </c>
      <c r="G18" s="0" t="inlineStr">
        <is>
          <t xml:space="preserve">Sí</t>
        </is>
      </c>
      <c r="H18" s="0" t="inlineStr">
        <is>
          <t xml:space="preserve">Sí</t>
        </is>
      </c>
      <c r="I18" s="0" t="inlineStr">
        <is>
          <t xml:space="preserve">No</t>
        </is>
      </c>
      <c r="J18" s="0" t="inlineStr">
        <is>
          <t xml:space="preserve">Sí</t>
        </is>
      </c>
      <c r="K18" s="0" t="inlineStr">
        <is>
          <t xml:space="preserve">Seguridad e Higiene</t>
        </is>
      </c>
      <c r="L18" s="4" t="inlineStr">
        <is>
          <t xml:space="preserve">Nombre de la persona, fecha del curso y que trate el trabajo que va a hacer.</t>
        </is>
      </c>
      <c r="M18" s="5" t="str">
        <f>IF(A18="","",IF(COUNTBLANK(B18:E18)+COUNTBLANK(G18:K18)&gt;0,"Falta definir",IF(COUNTIF(G18:I18,"Sí")=0,"Sin sitio","Completa")))</f>
        <v>Completa</v>
      </c>
    </row>
    <row r="19">
      <c r="A19" s="0" t="inlineStr">
        <is>
          <t xml:space="preserve">Matrícula de electricista</t>
        </is>
      </c>
      <c r="B19" s="0" t="inlineStr">
        <is>
          <t xml:space="preserve">Cada empleado</t>
        </is>
      </c>
      <c r="C19" s="0" t="inlineStr">
        <is>
          <t xml:space="preserve">Contratista</t>
        </is>
      </c>
      <c r="D19" s="0" t="inlineStr">
        <is>
          <t xml:space="preserve">Hace trabajos eléctricos</t>
        </is>
      </c>
      <c r="E19" s="0" t="inlineStr">
        <is>
          <t xml:space="preserve">Con fecha impresa</t>
        </is>
      </c>
      <c r="G19" s="0" t="inlineStr">
        <is>
          <t xml:space="preserve">Sí</t>
        </is>
      </c>
      <c r="H19" s="0" t="inlineStr">
        <is>
          <t xml:space="preserve">Sí</t>
        </is>
      </c>
      <c r="I19" s="0" t="inlineStr">
        <is>
          <t xml:space="preserve">Sí</t>
        </is>
      </c>
      <c r="J19" s="0" t="inlineStr">
        <is>
          <t xml:space="preserve">Sí</t>
        </is>
      </c>
      <c r="K19" s="0" t="inlineStr">
        <is>
          <t xml:space="preserve">Seguridad e Higiene</t>
        </is>
      </c>
      <c r="L19" s="4" t="inlineStr">
        <is>
          <t xml:space="preserve">Que esté vigente y a nombre de la persona.</t>
        </is>
      </c>
      <c r="M19" s="5" t="str">
        <f>IF(A19="","",IF(COUNTBLANK(B19:E19)+COUNTBLANK(G19:K19)&gt;0,"Falta definir",IF(COUNTIF(G19:I19,"Sí")=0,"Sin sitio","Completa")))</f>
        <v>Completa</v>
      </c>
    </row>
    <row r="20">
      <c r="A20" s="0" t="inlineStr">
        <is>
          <t xml:space="preserve">Licencia de conducir</t>
        </is>
      </c>
      <c r="B20" s="0" t="inlineStr">
        <is>
          <t xml:space="preserve">Cada empleado</t>
        </is>
      </c>
      <c r="C20" s="0" t="inlineStr">
        <is>
          <t xml:space="preserve">Contratista</t>
        </is>
      </c>
      <c r="D20" s="0" t="inlineStr">
        <is>
          <t xml:space="preserve">Ingresa con vehículos</t>
        </is>
      </c>
      <c r="E20" s="0" t="inlineStr">
        <is>
          <t xml:space="preserve">Con fecha impresa</t>
        </is>
      </c>
      <c r="G20" s="0" t="inlineStr">
        <is>
          <t xml:space="preserve">Sí</t>
        </is>
      </c>
      <c r="H20" s="0" t="inlineStr">
        <is>
          <t xml:space="preserve">Sí</t>
        </is>
      </c>
      <c r="I20" s="0" t="inlineStr">
        <is>
          <t xml:space="preserve">No</t>
        </is>
      </c>
      <c r="J20" s="0" t="inlineStr">
        <is>
          <t xml:space="preserve">Sí</t>
        </is>
      </c>
      <c r="K20" s="0" t="inlineStr">
        <is>
          <t xml:space="preserve">Seguridad e Higiene</t>
        </is>
      </c>
      <c r="L20" s="4" t="inlineStr">
        <is>
          <t xml:space="preserve">Que esté vigente y que la categoría corresponda al vehículo que maneja.</t>
        </is>
      </c>
      <c r="M20" s="5" t="str">
        <f>IF(A20="","",IF(COUNTBLANK(B20:E20)+COUNTBLANK(G20:K20)&gt;0,"Falta definir",IF(COUNTIF(G20:I20,"Sí")=0,"Sin sitio","Completa")))</f>
        <v>Completa</v>
      </c>
    </row>
    <row r="21">
      <c r="A21" s="0" t="inlineStr">
        <is>
          <t xml:space="preserve">Cédula del vehículo</t>
        </is>
      </c>
      <c r="B21" s="0" t="inlineStr">
        <is>
          <t xml:space="preserve">Cada vehículo</t>
        </is>
      </c>
      <c r="C21" s="0" t="inlineStr">
        <is>
          <t xml:space="preserve">Contratista</t>
        </is>
      </c>
      <c r="D21" s="0" t="inlineStr">
        <is>
          <t xml:space="preserve">Ingresa con vehículos</t>
        </is>
      </c>
      <c r="E21" s="0" t="inlineStr">
        <is>
          <t xml:space="preserve">Sin vencimiento</t>
        </is>
      </c>
      <c r="G21" s="0" t="inlineStr">
        <is>
          <t xml:space="preserve">Sí</t>
        </is>
      </c>
      <c r="H21" s="0" t="inlineStr">
        <is>
          <t xml:space="preserve">Sí</t>
        </is>
      </c>
      <c r="I21" s="0" t="inlineStr">
        <is>
          <t xml:space="preserve">No</t>
        </is>
      </c>
      <c r="J21" s="0" t="inlineStr">
        <is>
          <t xml:space="preserve">Sí</t>
        </is>
      </c>
      <c r="K21" s="0" t="inlineStr">
        <is>
          <t xml:space="preserve">Seguridad e Higiene</t>
        </is>
      </c>
      <c r="L21" s="4" t="inlineStr">
        <is>
          <t xml:space="preserve">Que la patente coincida con el vehículo que se presenta.</t>
        </is>
      </c>
      <c r="M21" s="5" t="str">
        <f>IF(A21="","",IF(COUNTBLANK(B21:E21)+COUNTBLANK(G21:K21)&gt;0,"Falta definir",IF(COUNTIF(G21:I21,"Sí")=0,"Sin sitio","Completa")))</f>
        <v>Completa</v>
      </c>
    </row>
    <row r="22">
      <c r="A22" s="0" t="inlineStr">
        <is>
          <t xml:space="preserve">Seguro del vehículo con comprobante de pago</t>
        </is>
      </c>
      <c r="B22" s="0" t="inlineStr">
        <is>
          <t xml:space="preserve">Cada vehículo</t>
        </is>
      </c>
      <c r="C22" s="0" t="inlineStr">
        <is>
          <t xml:space="preserve">Contratista</t>
        </is>
      </c>
      <c r="D22" s="0" t="inlineStr">
        <is>
          <t xml:space="preserve">Ingresa con vehículos</t>
        </is>
      </c>
      <c r="E22" s="0" t="inlineStr">
        <is>
          <t xml:space="preserve">Con fecha impresa</t>
        </is>
      </c>
      <c r="G22" s="0" t="inlineStr">
        <is>
          <t xml:space="preserve">Sí</t>
        </is>
      </c>
      <c r="H22" s="0" t="inlineStr">
        <is>
          <t xml:space="preserve">Sí</t>
        </is>
      </c>
      <c r="I22" s="0" t="inlineStr">
        <is>
          <t xml:space="preserve">No</t>
        </is>
      </c>
      <c r="J22" s="0" t="inlineStr">
        <is>
          <t xml:space="preserve">Sí</t>
        </is>
      </c>
      <c r="K22" s="0" t="inlineStr">
        <is>
          <t xml:space="preserve">Administración</t>
        </is>
      </c>
      <c r="L22" s="4" t="inlineStr">
        <is>
          <t xml:space="preserve">Vigencia, patente, cobertura mínima que exige la empresa y comprobante de pago.</t>
        </is>
      </c>
      <c r="M22" s="5" t="str">
        <f>IF(A22="","",IF(COUNTBLANK(B22:E22)+COUNTBLANK(G22:K22)&gt;0,"Falta definir",IF(COUNTIF(G22:I22,"Sí")=0,"Sin sitio","Completa")))</f>
        <v>Completa</v>
      </c>
    </row>
    <row r="23">
      <c r="A23" s="0" t="inlineStr">
        <is>
          <t xml:space="preserve">VTV o RTO</t>
        </is>
      </c>
      <c r="B23" s="0" t="inlineStr">
        <is>
          <t xml:space="preserve">Cada vehículo</t>
        </is>
      </c>
      <c r="C23" s="0" t="inlineStr">
        <is>
          <t xml:space="preserve">Contratista</t>
        </is>
      </c>
      <c r="D23" s="0" t="inlineStr">
        <is>
          <t xml:space="preserve">Ingresa con vehículos</t>
        </is>
      </c>
      <c r="E23" s="0" t="inlineStr">
        <is>
          <t xml:space="preserve">Con fecha impresa</t>
        </is>
      </c>
      <c r="G23" s="0" t="inlineStr">
        <is>
          <t xml:space="preserve">Sí</t>
        </is>
      </c>
      <c r="H23" s="0" t="inlineStr">
        <is>
          <t xml:space="preserve">Sí</t>
        </is>
      </c>
      <c r="I23" s="0" t="inlineStr">
        <is>
          <t xml:space="preserve">No</t>
        </is>
      </c>
      <c r="J23" s="0" t="inlineStr">
        <is>
          <t xml:space="preserve">Sí</t>
        </is>
      </c>
      <c r="K23" s="0" t="inlineStr">
        <is>
          <t xml:space="preserve">Seguridad e Higiene</t>
        </is>
      </c>
      <c r="L23" s="4" t="inlineStr">
        <is>
          <t xml:space="preserve">Vigencia y patente.</t>
        </is>
      </c>
      <c r="M23" s="5" t="str">
        <f>IF(A23="","",IF(COUNTBLANK(B23:E23)+COUNTBLANK(G23:K23)&gt;0,"Falta definir",IF(COUNTIF(G23:I23,"Sí")=0,"Sin sitio","Completa")))</f>
        <v>Completa</v>
      </c>
    </row>
    <row r="24">
      <c r="A24" s="0" t="inlineStr">
        <is>
          <t xml:space="preserve">Certificado de inspección o mantenimiento del equipo</t>
        </is>
      </c>
      <c r="B24" s="0" t="inlineStr">
        <is>
          <t xml:space="preserve">Cada máquina</t>
        </is>
      </c>
      <c r="C24" s="0" t="inlineStr">
        <is>
          <t xml:space="preserve">Contratista</t>
        </is>
      </c>
      <c r="D24" s="0" t="inlineStr">
        <is>
          <t xml:space="preserve">Ingresa con maquinaria</t>
        </is>
      </c>
      <c r="E24" s="0" t="inlineStr">
        <is>
          <t xml:space="preserve">Por plazo desde su emisión</t>
        </is>
      </c>
      <c r="F24" s="0" t="inlineStr">
        <is>
          <t xml:space="preserve">Según el equipo</t>
        </is>
      </c>
      <c r="G24" s="0" t="inlineStr">
        <is>
          <t xml:space="preserve">Sí</t>
        </is>
      </c>
      <c r="H24" s="0" t="inlineStr">
        <is>
          <t xml:space="preserve">Sí</t>
        </is>
      </c>
      <c r="I24" s="0" t="inlineStr">
        <is>
          <t xml:space="preserve">No</t>
        </is>
      </c>
      <c r="J24" s="0" t="inlineStr">
        <is>
          <t xml:space="preserve">Sí</t>
        </is>
      </c>
      <c r="K24" s="0" t="inlineStr">
        <is>
          <t xml:space="preserve">Seguridad e Higiene</t>
        </is>
      </c>
      <c r="L24" s="4" t="inlineStr">
        <is>
          <t xml:space="preserve">Número de serie del equipo y fecha de la inspección o del mantenimiento.</t>
        </is>
      </c>
      <c r="M24" s="5" t="str">
        <f>IF(A24="","",IF(COUNTBLANK(B24:E24)+COUNTBLANK(G24:K24)&gt;0,"Falta definir",IF(COUNTIF(G24:I24,"Sí")=0,"Sin sitio","Completa")))</f>
        <v>Completa</v>
      </c>
    </row>
    <row r="25">
      <c r="A25" s="0" t="inlineStr">
        <is>
          <t xml:space="preserve">Capacitación en espacios confinados</t>
        </is>
      </c>
      <c r="B25" s="0" t="inlineStr">
        <is>
          <t xml:space="preserve">Cada empleado</t>
        </is>
      </c>
      <c r="C25" s="0" t="inlineStr">
        <is>
          <t xml:space="preserve">Contratista</t>
        </is>
      </c>
      <c r="D25" s="0" t="inlineStr">
        <is>
          <t xml:space="preserve">Tiene empleados</t>
        </is>
      </c>
      <c r="E25" s="0" t="inlineStr">
        <is>
          <t xml:space="preserve">Por plazo desde su emisión</t>
        </is>
      </c>
      <c r="F25" s="0" t="inlineStr">
        <is>
          <t xml:space="preserve">Un año</t>
        </is>
      </c>
      <c r="G25" s="0" t="inlineStr">
        <is>
          <t xml:space="preserve">No</t>
        </is>
      </c>
      <c r="H25" s="0" t="inlineStr">
        <is>
          <t xml:space="preserve">Sí</t>
        </is>
      </c>
      <c r="I25" s="0" t="inlineStr">
        <is>
          <t xml:space="preserve">No</t>
        </is>
      </c>
      <c r="J25" s="0" t="inlineStr">
        <is>
          <t xml:space="preserve">Sí</t>
        </is>
      </c>
      <c r="K25" s="0" t="inlineStr">
        <is>
          <t xml:space="preserve">Seguridad e Higiene</t>
        </is>
      </c>
      <c r="L25" s="4" t="inlineStr">
        <is>
          <t xml:space="preserve">Nombre de la persona, fecha del curso y que trate los espacios confinados del sitio.</t>
        </is>
      </c>
      <c r="M25" s="5" t="str">
        <f>IF(A25="","",IF(COUNTBLANK(B25:E25)+COUNTBLANK(G25:K25)&gt;0,"Falta definir",IF(COUNTIF(G25:I25,"Sí")=0,"Sin sitio","Completa")))</f>
        <v>Completa</v>
      </c>
    </row>
    <row r="26">
      <c r="M26" s="5" t="str">
        <f>IF(A26="","",IF(COUNTBLANK(B26:E26)+COUNTBLANK(G26:K26)&gt;0,"Falta definir",IF(COUNTIF(G26:I26,"Sí")=0,"Sin sitio","Completa")))</f>
        <v/>
      </c>
    </row>
    <row r="27">
      <c r="M27" s="5" t="str">
        <f>IF(A27="","",IF(COUNTBLANK(B27:E27)+COUNTBLANK(G27:K27)&gt;0,"Falta definir",IF(COUNTIF(G27:I27,"Sí")=0,"Sin sitio","Completa")))</f>
        <v/>
      </c>
    </row>
    <row r="28">
      <c r="M28" s="5" t="str">
        <f>IF(A28="","",IF(COUNTBLANK(B28:E28)+COUNTBLANK(G28:K28)&gt;0,"Falta definir",IF(COUNTIF(G28:I28,"Sí")=0,"Sin sitio","Completa")))</f>
        <v/>
      </c>
    </row>
    <row r="29">
      <c r="M29" s="5" t="str">
        <f>IF(A29="","",IF(COUNTBLANK(B29:E29)+COUNTBLANK(G29:K29)&gt;0,"Falta definir",IF(COUNTIF(G29:I29,"Sí")=0,"Sin sitio","Completa")))</f>
        <v/>
      </c>
    </row>
    <row r="30">
      <c r="M30" s="5" t="str">
        <f>IF(A30="","",IF(COUNTBLANK(B30:E30)+COUNTBLANK(G30:K30)&gt;0,"Falta definir",IF(COUNTIF(G30:I30,"Sí")=0,"Sin sitio","Completa")))</f>
        <v/>
      </c>
    </row>
    <row r="31">
      <c r="M31" s="5" t="str">
        <f>IF(A31="","",IF(COUNTBLANK(B31:E31)+COUNTBLANK(G31:K31)&gt;0,"Falta definir",IF(COUNTIF(G31:I31,"Sí")=0,"Sin sitio","Completa")))</f>
        <v/>
      </c>
    </row>
    <row r="32">
      <c r="M32" s="5" t="str">
        <f>IF(A32="","",IF(COUNTBLANK(B32:E32)+COUNTBLANK(G32:K32)&gt;0,"Falta definir",IF(COUNTIF(G32:I32,"Sí")=0,"Sin sitio","Completa")))</f>
        <v/>
      </c>
    </row>
    <row r="33">
      <c r="M33" s="5" t="str">
        <f>IF(A33="","",IF(COUNTBLANK(B33:E33)+COUNTBLANK(G33:K33)&gt;0,"Falta definir",IF(COUNTIF(G33:I33,"Sí")=0,"Sin sitio","Completa")))</f>
        <v/>
      </c>
    </row>
    <row r="34">
      <c r="M34" s="5" t="str">
        <f>IF(A34="","",IF(COUNTBLANK(B34:E34)+COUNTBLANK(G34:K34)&gt;0,"Falta definir",IF(COUNTIF(G34:I34,"Sí")=0,"Sin sitio","Completa")))</f>
        <v/>
      </c>
    </row>
    <row r="35">
      <c r="M35" s="5" t="str">
        <f>IF(A35="","",IF(COUNTBLANK(B35:E35)+COUNTBLANK(G35:K35)&gt;0,"Falta definir",IF(COUNTIF(G35:I35,"Sí")=0,"Sin sitio","Completa")))</f>
        <v/>
      </c>
    </row>
    <row r="36">
      <c r="M36" s="5" t="str">
        <f>IF(A36="","",IF(COUNTBLANK(B36:E36)+COUNTBLANK(G36:K36)&gt;0,"Falta definir",IF(COUNTIF(G36:I36,"Sí")=0,"Sin sitio","Completa")))</f>
        <v/>
      </c>
    </row>
    <row r="37">
      <c r="M37" s="5" t="str">
        <f>IF(A37="","",IF(COUNTBLANK(B37:E37)+COUNTBLANK(G37:K37)&gt;0,"Falta definir",IF(COUNTIF(G37:I37,"Sí")=0,"Sin sitio","Completa")))</f>
        <v/>
      </c>
    </row>
    <row r="38">
      <c r="M38" s="5" t="str">
        <f>IF(A38="","",IF(COUNTBLANK(B38:E38)+COUNTBLANK(G38:K38)&gt;0,"Falta definir",IF(COUNTIF(G38:I38,"Sí")=0,"Sin sitio","Completa")))</f>
        <v/>
      </c>
    </row>
    <row r="39">
      <c r="M39" s="5" t="str">
        <f>IF(A39="","",IF(COUNTBLANK(B39:E39)+COUNTBLANK(G39:K39)&gt;0,"Falta definir",IF(COUNTIF(G39:I39,"Sí")=0,"Sin sitio","Completa")))</f>
        <v/>
      </c>
    </row>
    <row r="40">
      <c r="M40" s="5" t="str">
        <f>IF(A40="","",IF(COUNTBLANK(B40:E40)+COUNTBLANK(G40:K40)&gt;0,"Falta definir",IF(COUNTIF(G40:I40,"Sí")=0,"Sin sitio","Completa")))</f>
        <v/>
      </c>
    </row>
    <row r="41">
      <c r="M41" s="5" t="str">
        <f>IF(A41="","",IF(COUNTBLANK(B41:E41)+COUNTBLANK(G41:K41)&gt;0,"Falta definir",IF(COUNTIF(G41:I41,"Sí")=0,"Sin sitio","Completa")))</f>
        <v/>
      </c>
    </row>
    <row r="42">
      <c r="M42" s="5" t="str">
        <f>IF(A42="","",IF(COUNTBLANK(B42:E42)+COUNTBLANK(G42:K42)&gt;0,"Falta definir",IF(COUNTIF(G42:I42,"Sí")=0,"Sin sitio","Completa")))</f>
        <v/>
      </c>
    </row>
    <row r="43">
      <c r="M43" s="5" t="str">
        <f>IF(A43="","",IF(COUNTBLANK(B43:E43)+COUNTBLANK(G43:K43)&gt;0,"Falta definir",IF(COUNTIF(G43:I43,"Sí")=0,"Sin sitio","Completa")))</f>
        <v/>
      </c>
    </row>
    <row r="44">
      <c r="M44" s="5" t="str">
        <f>IF(A44="","",IF(COUNTBLANK(B44:E44)+COUNTBLANK(G44:K44)&gt;0,"Falta definir",IF(COUNTIF(G44:I44,"Sí")=0,"Sin sitio","Completa")))</f>
        <v/>
      </c>
    </row>
    <row r="45">
      <c r="M45" s="5" t="str">
        <f>IF(A45="","",IF(COUNTBLANK(B45:E45)+COUNTBLANK(G45:K45)&gt;0,"Falta definir",IF(COUNTIF(G45:I45,"Sí")=0,"Sin sitio","Completa")))</f>
        <v/>
      </c>
    </row>
    <row r="46">
      <c r="M46" s="5" t="str">
        <f>IF(A46="","",IF(COUNTBLANK(B46:E46)+COUNTBLANK(G46:K46)&gt;0,"Falta definir",IF(COUNTIF(G46:I46,"Sí")=0,"Sin sitio","Completa")))</f>
        <v/>
      </c>
    </row>
    <row r="47">
      <c r="M47" s="5" t="str">
        <f>IF(A47="","",IF(COUNTBLANK(B47:E47)+COUNTBLANK(G47:K47)&gt;0,"Falta definir",IF(COUNTIF(G47:I47,"Sí")=0,"Sin sitio","Completa")))</f>
        <v/>
      </c>
    </row>
    <row r="48">
      <c r="M48" s="5" t="str">
        <f>IF(A48="","",IF(COUNTBLANK(B48:E48)+COUNTBLANK(G48:K48)&gt;0,"Falta definir",IF(COUNTIF(G48:I48,"Sí")=0,"Sin sitio","Completa")))</f>
        <v/>
      </c>
    </row>
    <row r="49">
      <c r="M49" s="5" t="str">
        <f>IF(A49="","",IF(COUNTBLANK(B49:E49)+COUNTBLANK(G49:K49)&gt;0,"Falta definir",IF(COUNTIF(G49:I49,"Sí")=0,"Sin sitio","Completa")))</f>
        <v/>
      </c>
    </row>
    <row r="50">
      <c r="M50" s="5" t="str">
        <f>IF(A50="","",IF(COUNTBLANK(B50:E50)+COUNTBLANK(G50:K50)&gt;0,"Falta definir",IF(COUNTIF(G50:I50,"Sí")=0,"Sin sitio","Completa")))</f>
        <v/>
      </c>
    </row>
    <row r="51">
      <c r="M51" s="5" t="str">
        <f>IF(A51="","",IF(COUNTBLANK(B51:E51)+COUNTBLANK(G51:K51)&gt;0,"Falta definir",IF(COUNTIF(G51:I51,"Sí")=0,"Sin sitio","Completa")))</f>
        <v/>
      </c>
    </row>
    <row r="52">
      <c r="M52" s="5" t="str">
        <f>IF(A52="","",IF(COUNTBLANK(B52:E52)+COUNTBLANK(G52:K52)&gt;0,"Falta definir",IF(COUNTIF(G52:I52,"Sí")=0,"Sin sitio","Completa")))</f>
        <v/>
      </c>
    </row>
    <row r="53">
      <c r="M53" s="5" t="str">
        <f>IF(A53="","",IF(COUNTBLANK(B53:E53)+COUNTBLANK(G53:K53)&gt;0,"Falta definir",IF(COUNTIF(G53:I53,"Sí")=0,"Sin sitio","Completa")))</f>
        <v/>
      </c>
    </row>
    <row r="54">
      <c r="M54" s="5" t="str">
        <f>IF(A54="","",IF(COUNTBLANK(B54:E54)+COUNTBLANK(G54:K54)&gt;0,"Falta definir",IF(COUNTIF(G54:I54,"Sí")=0,"Sin sitio","Completa")))</f>
        <v/>
      </c>
    </row>
    <row r="55">
      <c r="M55" s="5" t="str">
        <f>IF(A55="","",IF(COUNTBLANK(B55:E55)+COUNTBLANK(G55:K55)&gt;0,"Falta definir",IF(COUNTIF(G55:I55,"Sí")=0,"Sin sitio","Completa")))</f>
        <v/>
      </c>
    </row>
    <row r="56">
      <c r="M56" s="5" t="str">
        <f>IF(A56="","",IF(COUNTBLANK(B56:E56)+COUNTBLANK(G56:K56)&gt;0,"Falta definir",IF(COUNTIF(G56:I56,"Sí")=0,"Sin sitio","Completa")))</f>
        <v/>
      </c>
    </row>
    <row r="57">
      <c r="M57" s="5" t="str">
        <f>IF(A57="","",IF(COUNTBLANK(B57:E57)+COUNTBLANK(G57:K57)&gt;0,"Falta definir",IF(COUNTIF(G57:I57,"Sí")=0,"Sin sitio","Completa")))</f>
        <v/>
      </c>
    </row>
    <row r="58">
      <c r="M58" s="5" t="str">
        <f>IF(A58="","",IF(COUNTBLANK(B58:E58)+COUNTBLANK(G58:K58)&gt;0,"Falta definir",IF(COUNTIF(G58:I58,"Sí")=0,"Sin sitio","Completa")))</f>
        <v/>
      </c>
    </row>
    <row r="59">
      <c r="M59" s="5" t="str">
        <f>IF(A59="","",IF(COUNTBLANK(B59:E59)+COUNTBLANK(G59:K59)&gt;0,"Falta definir",IF(COUNTIF(G59:I59,"Sí")=0,"Sin sitio","Completa")))</f>
        <v/>
      </c>
    </row>
    <row r="60">
      <c r="M60" s="5" t="str">
        <f>IF(A60="","",IF(COUNTBLANK(B60:E60)+COUNTBLANK(G60:K60)&gt;0,"Falta definir",IF(COUNTIF(G60:I60,"Sí")=0,"Sin sitio","Completa")))</f>
        <v/>
      </c>
    </row>
    <row r="61">
      <c r="M61" s="5" t="str">
        <f>IF(A61="","",IF(COUNTBLANK(B61:E61)+COUNTBLANK(G61:K61)&gt;0,"Falta definir",IF(COUNTIF(G61:I61,"Sí")=0,"Sin sitio","Completa")))</f>
        <v/>
      </c>
    </row>
    <row r="62">
      <c r="M62" s="5" t="str">
        <f>IF(A62="","",IF(COUNTBLANK(B62:E62)+COUNTBLANK(G62:K62)&gt;0,"Falta definir",IF(COUNTIF(G62:I62,"Sí")=0,"Sin sitio","Completa")))</f>
        <v/>
      </c>
    </row>
    <row r="63">
      <c r="M63" s="5" t="str">
        <f>IF(A63="","",IF(COUNTBLANK(B63:E63)+COUNTBLANK(G63:K63)&gt;0,"Falta definir",IF(COUNTIF(G63:I63,"Sí")=0,"Sin sitio","Completa")))</f>
        <v/>
      </c>
    </row>
    <row r="64">
      <c r="M64" s="5" t="str">
        <f>IF(A64="","",IF(COUNTBLANK(B64:E64)+COUNTBLANK(G64:K64)&gt;0,"Falta definir",IF(COUNTIF(G64:I64,"Sí")=0,"Sin sitio","Completa")))</f>
        <v/>
      </c>
    </row>
    <row r="65">
      <c r="M65" s="5" t="str">
        <f>IF(A65="","",IF(COUNTBLANK(B65:E65)+COUNTBLANK(G65:K65)&gt;0,"Falta definir",IF(COUNTIF(G65:I65,"Sí")=0,"Sin sitio","Completa")))</f>
        <v/>
      </c>
    </row>
    <row r="66">
      <c r="M66" s="5" t="str">
        <f>IF(A66="","",IF(COUNTBLANK(B66:E66)+COUNTBLANK(G66:K66)&gt;0,"Falta definir",IF(COUNTIF(G66:I66,"Sí")=0,"Sin sitio","Completa")))</f>
        <v/>
      </c>
    </row>
    <row r="67">
      <c r="M67" s="5" t="str">
        <f>IF(A67="","",IF(COUNTBLANK(B67:E67)+COUNTBLANK(G67:K67)&gt;0,"Falta definir",IF(COUNTIF(G67:I67,"Sí")=0,"Sin sitio","Completa")))</f>
        <v/>
      </c>
    </row>
    <row r="68">
      <c r="M68" s="5" t="str">
        <f>IF(A68="","",IF(COUNTBLANK(B68:E68)+COUNTBLANK(G68:K68)&gt;0,"Falta definir",IF(COUNTIF(G68:I68,"Sí")=0,"Sin sitio","Completa")))</f>
        <v/>
      </c>
    </row>
    <row r="69">
      <c r="M69" s="5" t="str">
        <f>IF(A69="","",IF(COUNTBLANK(B69:E69)+COUNTBLANK(G69:K69)&gt;0,"Falta definir",IF(COUNTIF(G69:I69,"Sí")=0,"Sin sitio","Completa")))</f>
        <v/>
      </c>
    </row>
    <row r="70">
      <c r="M70" s="5" t="str">
        <f>IF(A70="","",IF(COUNTBLANK(B70:E70)+COUNTBLANK(G70:K70)&gt;0,"Falta definir",IF(COUNTIF(G70:I70,"Sí")=0,"Sin sitio","Completa")))</f>
        <v/>
      </c>
    </row>
    <row r="71">
      <c r="M71" s="5" t="str">
        <f>IF(A71="","",IF(COUNTBLANK(B71:E71)+COUNTBLANK(G71:K71)&gt;0,"Falta definir",IF(COUNTIF(G71:I71,"Sí")=0,"Sin sitio","Completa")))</f>
        <v/>
      </c>
    </row>
    <row r="72">
      <c r="M72" s="5" t="str">
        <f>IF(A72="","",IF(COUNTBLANK(B72:E72)+COUNTBLANK(G72:K72)&gt;0,"Falta definir",IF(COUNTIF(G72:I72,"Sí")=0,"Sin sitio","Completa")))</f>
        <v/>
      </c>
    </row>
    <row r="73">
      <c r="M73" s="5" t="str">
        <f>IF(A73="","",IF(COUNTBLANK(B73:E73)+COUNTBLANK(G73:K73)&gt;0,"Falta definir",IF(COUNTIF(G73:I73,"Sí")=0,"Sin sitio","Completa")))</f>
        <v/>
      </c>
    </row>
    <row r="74">
      <c r="M74" s="5" t="str">
        <f>IF(A74="","",IF(COUNTBLANK(B74:E74)+COUNTBLANK(G74:K74)&gt;0,"Falta definir",IF(COUNTIF(G74:I74,"Sí")=0,"Sin sitio","Completa")))</f>
        <v/>
      </c>
    </row>
    <row r="75">
      <c r="M75" s="5" t="str">
        <f>IF(A75="","",IF(COUNTBLANK(B75:E75)+COUNTBLANK(G75:K75)&gt;0,"Falta definir",IF(COUNTIF(G75:I75,"Sí")=0,"Sin sitio","Completa")))</f>
        <v/>
      </c>
    </row>
    <row r="76">
      <c r="M76" s="5" t="str">
        <f>IF(A76="","",IF(COUNTBLANK(B76:E76)+COUNTBLANK(G76:K76)&gt;0,"Falta definir",IF(COUNTIF(G76:I76,"Sí")=0,"Sin sitio","Completa")))</f>
        <v/>
      </c>
    </row>
    <row r="77">
      <c r="M77" s="5" t="str">
        <f>IF(A77="","",IF(COUNTBLANK(B77:E77)+COUNTBLANK(G77:K77)&gt;0,"Falta definir",IF(COUNTIF(G77:I77,"Sí")=0,"Sin sitio","Completa")))</f>
        <v/>
      </c>
    </row>
    <row r="78">
      <c r="M78" s="5" t="str">
        <f>IF(A78="","",IF(COUNTBLANK(B78:E78)+COUNTBLANK(G78:K78)&gt;0,"Falta definir",IF(COUNTIF(G78:I78,"Sí")=0,"Sin sitio","Completa")))</f>
        <v/>
      </c>
    </row>
    <row r="79">
      <c r="M79" s="5" t="str">
        <f>IF(A79="","",IF(COUNTBLANK(B79:E79)+COUNTBLANK(G79:K79)&gt;0,"Falta definir",IF(COUNTIF(G79:I79,"Sí")=0,"Sin sitio","Completa")))</f>
        <v/>
      </c>
    </row>
    <row r="80">
      <c r="M80" s="5" t="str">
        <f>IF(A80="","",IF(COUNTBLANK(B80:E80)+COUNTBLANK(G80:K80)&gt;0,"Falta definir",IF(COUNTIF(G80:I80,"Sí")=0,"Sin sitio","Completa")))</f>
        <v/>
      </c>
    </row>
    <row r="81">
      <c r="M81" s="5" t="str">
        <f>IF(A81="","",IF(COUNTBLANK(B81:E81)+COUNTBLANK(G81:K81)&gt;0,"Falta definir",IF(COUNTIF(G81:I81,"Sí")=0,"Sin sitio","Completa")))</f>
        <v/>
      </c>
    </row>
    <row r="82">
      <c r="M82" s="5" t="str">
        <f>IF(A82="","",IF(COUNTBLANK(B82:E82)+COUNTBLANK(G82:K82)&gt;0,"Falta definir",IF(COUNTIF(G82:I82,"Sí")=0,"Sin sitio","Completa")))</f>
        <v/>
      </c>
    </row>
    <row r="83">
      <c r="M83" s="5" t="str">
        <f>IF(A83="","",IF(COUNTBLANK(B83:E83)+COUNTBLANK(G83:K83)&gt;0,"Falta definir",IF(COUNTIF(G83:I83,"Sí")=0,"Sin sitio","Completa")))</f>
        <v/>
      </c>
    </row>
    <row r="84">
      <c r="M84" s="5" t="str">
        <f>IF(A84="","",IF(COUNTBLANK(B84:E84)+COUNTBLANK(G84:K84)&gt;0,"Falta definir",IF(COUNTIF(G84:I84,"Sí")=0,"Sin sitio","Completa")))</f>
        <v/>
      </c>
    </row>
    <row r="85">
      <c r="M85" s="5" t="str">
        <f>IF(A85="","",IF(COUNTBLANK(B85:E85)+COUNTBLANK(G85:K85)&gt;0,"Falta definir",IF(COUNTIF(G85:I85,"Sí")=0,"Sin sitio","Completa")))</f>
        <v/>
      </c>
    </row>
    <row r="86">
      <c r="M86" s="5" t="str">
        <f>IF(A86="","",IF(COUNTBLANK(B86:E86)+COUNTBLANK(G86:K86)&gt;0,"Falta definir",IF(COUNTIF(G86:I86,"Sí")=0,"Sin sitio","Completa")))</f>
        <v/>
      </c>
    </row>
    <row r="87">
      <c r="M87" s="5" t="str">
        <f>IF(A87="","",IF(COUNTBLANK(B87:E87)+COUNTBLANK(G87:K87)&gt;0,"Falta definir",IF(COUNTIF(G87:I87,"Sí")=0,"Sin sitio","Completa")))</f>
        <v/>
      </c>
    </row>
    <row r="88">
      <c r="M88" s="5" t="str">
        <f>IF(A88="","",IF(COUNTBLANK(B88:E88)+COUNTBLANK(G88:K88)&gt;0,"Falta definir",IF(COUNTIF(G88:I88,"Sí")=0,"Sin sitio","Completa")))</f>
        <v/>
      </c>
    </row>
    <row r="89">
      <c r="M89" s="5" t="str">
        <f>IF(A89="","",IF(COUNTBLANK(B89:E89)+COUNTBLANK(G89:K89)&gt;0,"Falta definir",IF(COUNTIF(G89:I89,"Sí")=0,"Sin sitio","Completa")))</f>
        <v/>
      </c>
    </row>
    <row r="90">
      <c r="M90" s="5" t="str">
        <f>IF(A90="","",IF(COUNTBLANK(B90:E90)+COUNTBLANK(G90:K90)&gt;0,"Falta definir",IF(COUNTIF(G90:I90,"Sí")=0,"Sin sitio","Completa")))</f>
        <v/>
      </c>
    </row>
    <row r="91">
      <c r="M91" s="5" t="str">
        <f>IF(A91="","",IF(COUNTBLANK(B91:E91)+COUNTBLANK(G91:K91)&gt;0,"Falta definir",IF(COUNTIF(G91:I91,"Sí")=0,"Sin sitio","Completa")))</f>
        <v/>
      </c>
    </row>
    <row r="92">
      <c r="M92" s="5" t="str">
        <f>IF(A92="","",IF(COUNTBLANK(B92:E92)+COUNTBLANK(G92:K92)&gt;0,"Falta definir",IF(COUNTIF(G92:I92,"Sí")=0,"Sin sitio","Completa")))</f>
        <v/>
      </c>
    </row>
    <row r="93">
      <c r="M93" s="5" t="str">
        <f>IF(A93="","",IF(COUNTBLANK(B93:E93)+COUNTBLANK(G93:K93)&gt;0,"Falta definir",IF(COUNTIF(G93:I93,"Sí")=0,"Sin sitio","Completa")))</f>
        <v/>
      </c>
    </row>
    <row r="94">
      <c r="M94" s="5" t="str">
        <f>IF(A94="","",IF(COUNTBLANK(B94:E94)+COUNTBLANK(G94:K94)&gt;0,"Falta definir",IF(COUNTIF(G94:I94,"Sí")=0,"Sin sitio","Completa")))</f>
        <v/>
      </c>
    </row>
    <row r="95">
      <c r="M95" s="5" t="str">
        <f>IF(A95="","",IF(COUNTBLANK(B95:E95)+COUNTBLANK(G95:K95)&gt;0,"Falta definir",IF(COUNTIF(G95:I95,"Sí")=0,"Sin sitio","Completa")))</f>
        <v/>
      </c>
    </row>
    <row r="96">
      <c r="M96" s="5" t="str">
        <f>IF(A96="","",IF(COUNTBLANK(B96:E96)+COUNTBLANK(G96:K96)&gt;0,"Falta definir",IF(COUNTIF(G96:I96,"Sí")=0,"Sin sitio","Completa")))</f>
        <v/>
      </c>
    </row>
    <row r="97">
      <c r="M97" s="5" t="str">
        <f>IF(A97="","",IF(COUNTBLANK(B97:E97)+COUNTBLANK(G97:K97)&gt;0,"Falta definir",IF(COUNTIF(G97:I97,"Sí")=0,"Sin sitio","Completa")))</f>
        <v/>
      </c>
    </row>
    <row r="98">
      <c r="M98" s="5" t="str">
        <f>IF(A98="","",IF(COUNTBLANK(B98:E98)+COUNTBLANK(G98:K98)&gt;0,"Falta definir",IF(COUNTIF(G98:I98,"Sí")=0,"Sin sitio","Completa")))</f>
        <v/>
      </c>
    </row>
    <row r="99">
      <c r="M99" s="5" t="str">
        <f>IF(A99="","",IF(COUNTBLANK(B99:E99)+COUNTBLANK(G99:K99)&gt;0,"Falta definir",IF(COUNTIF(G99:I99,"Sí")=0,"Sin sitio","Completa")))</f>
        <v/>
      </c>
    </row>
    <row r="100">
      <c r="M100" s="5" t="str">
        <f>IF(A100="","",IF(COUNTBLANK(B100:E100)+COUNTBLANK(G100:K100)&gt;0,"Falta definir",IF(COUNTIF(G100:I100,"Sí")=0,"Sin sitio","Completa")))</f>
        <v/>
      </c>
    </row>
    <row r="101">
      <c r="M101" s="5" t="str">
        <f>IF(A101="","",IF(COUNTBLANK(B101:E101)+COUNTBLANK(G101:K101)&gt;0,"Falta definir",IF(COUNTIF(G101:I101,"Sí")=0,"Sin sitio","Completa")))</f>
        <v/>
      </c>
    </row>
  </sheetData>
  <autoFilter ref="A1:M101"/>
  <dataValidations count="7">
    <dataValidation type="list" allowBlank="1" showErrorMessage="1" sqref="B2:B101">
      <formula1>"Firma,Cada socio o titular,Cada empleado,Cada vehículo,Cada máquina"</formula1>
    </dataValidation>
    <dataValidation type="list" allowBlank="1" showErrorMessage="1" sqref="C2:C101">
      <formula1>"Contratista,Contrato"</formula1>
    </dataValidation>
    <dataValidation type="list" allowBlank="1" showErrorMessage="1" sqref="E2:E101">
      <formula1>"Con fecha impresa,Por plazo desde su emisión,Mensual,Anual en un mes fijo,Sin vencimiento"</formula1>
    </dataValidation>
    <dataValidation type="list" allowBlank="1" showErrorMessage="1" sqref="G2:G101">
      <formula1>"Sí,No"</formula1>
    </dataValidation>
    <dataValidation type="list" allowBlank="1" showErrorMessage="1" sqref="H2:H101">
      <formula1>"Sí,No"</formula1>
    </dataValidation>
    <dataValidation type="list" allowBlank="1" showErrorMessage="1" sqref="I2:I101">
      <formula1>"Sí,No"</formula1>
    </dataValidation>
    <dataValidation type="list" allowBlank="1" showErrorMessage="1" sqref="J2:J101">
      <formula1>"Sí,No"</formula1>
    </dataValidation>
  </dataValidations>
  <pageMargins left="0.5" right="0.5" top="0.6" bottom="0.8" header="0.3" footer="0.4"/>
  <pageSetup paperSize="9" orientation="landscape" fitToWidth="1" fitToHeight="0"/>
  <headerFooter>
    <oddFooter>&amp;L&amp;8auditans.com/recursos/matriz-documental-de-contratistas-excel
Versión 1.0 · 20 de abril de 2026&amp;R&amp;8
Página &amp;P de &amp;N</oddFooter>
  </headerFooter>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10" customWidth="1"/>
    <col min="2" max="2" width="28" customWidth="1"/>
    <col min="3" max="3" width="15" customWidth="1"/>
    <col min="4" max="4" width="11" customWidth="1"/>
    <col min="5" max="5" width="15" customWidth="1"/>
    <col min="6" max="6" width="11" customWidth="1"/>
    <col min="7" max="7" width="11" customWidth="1"/>
    <col min="8" max="8" width="14" customWidth="1"/>
    <col min="9" max="9" width="11" customWidth="1"/>
    <col min="10" max="10" width="12" customWidth="1"/>
    <col min="11" max="11" width="11" customWidth="1"/>
    <col min="12" max="12" width="11" customWidth="1"/>
    <col min="13" max="13" width="11" customWidth="1"/>
    <col min="14" max="14" width="16" customWidth="1"/>
  </cols>
  <sheetData>
    <row r="1">
      <c r="A1" s="1" t="inlineStr">
        <is>
          <t xml:space="preserve">Aplicar la matriz</t>
        </is>
      </c>
      <c r="B1" s="1" t="inlineStr">
        <is>
          <t xml:space="preserve">Contratista</t>
        </is>
      </c>
      <c r="C1" s="1" t="inlineStr">
        <is>
          <t xml:space="preserve">CUIT</t>
        </is>
      </c>
      <c r="D1" s="1" t="inlineStr">
        <is>
          <t xml:space="preserve">Tiene empleados</t>
        </is>
      </c>
      <c r="E1" s="1" t="inlineStr">
        <is>
          <t xml:space="preserve">Ingresan independientes</t>
        </is>
      </c>
      <c r="F1" s="1" t="inlineStr">
        <is>
          <t xml:space="preserve">Hace trabajo en altura</t>
        </is>
      </c>
      <c r="G1" s="1" t="inlineStr">
        <is>
          <t xml:space="preserve">Hace trabajos eléctricos</t>
        </is>
      </c>
      <c r="H1" s="1" t="inlineStr">
        <is>
          <t xml:space="preserve">Hace trabajos de construcción</t>
        </is>
      </c>
      <c r="I1" s="1" t="inlineStr">
        <is>
          <t xml:space="preserve">Ingresa con vehículos</t>
        </is>
      </c>
      <c r="J1" s="1" t="inlineStr">
        <is>
          <t xml:space="preserve">Ingresa con maquinaria</t>
        </is>
      </c>
      <c r="K1" s="1" t="inlineStr">
        <is>
          <t xml:space="preserve">Planta principal</t>
        </is>
      </c>
      <c r="L1" s="1" t="inlineStr">
        <is>
          <t xml:space="preserve">Planta Pilar</t>
        </is>
      </c>
      <c r="M1" s="1" t="inlineStr">
        <is>
          <t xml:space="preserve">Oficinas Centro</t>
        </is>
      </c>
      <c r="N1" s="1" t="inlineStr">
        <is>
          <t xml:space="preserve">Perfil</t>
        </is>
      </c>
    </row>
    <row r="2">
      <c r="A2" s="0" t="inlineStr">
        <is>
          <t xml:space="preserve">Sí</t>
        </is>
      </c>
      <c r="B2" s="0" t="inlineStr">
        <is>
          <t xml:space="preserve">Montajes Industriales</t>
        </is>
      </c>
      <c r="C2" s="0" t="inlineStr">
        <is>
          <t xml:space="preserve">30-71234567-1</t>
        </is>
      </c>
      <c r="D2" s="0" t="inlineStr">
        <is>
          <t xml:space="preserve">Sí</t>
        </is>
      </c>
      <c r="E2" s="0" t="inlineStr">
        <is>
          <t xml:space="preserve">Sí</t>
        </is>
      </c>
      <c r="F2" s="0" t="inlineStr">
        <is>
          <t xml:space="preserve">Sí</t>
        </is>
      </c>
      <c r="G2" s="0" t="inlineStr">
        <is>
          <t xml:space="preserve">No</t>
        </is>
      </c>
      <c r="H2" s="0" t="inlineStr">
        <is>
          <t xml:space="preserve">No</t>
        </is>
      </c>
      <c r="I2" s="0" t="inlineStr">
        <is>
          <t xml:space="preserve">Sí</t>
        </is>
      </c>
      <c r="J2" s="0" t="inlineStr">
        <is>
          <t xml:space="preserve">Sí</t>
        </is>
      </c>
      <c r="K2" s="0" t="inlineStr">
        <is>
          <t xml:space="preserve">Sí</t>
        </is>
      </c>
      <c r="L2" s="0" t="inlineStr">
        <is>
          <t xml:space="preserve">Sí</t>
        </is>
      </c>
      <c r="M2" s="0" t="inlineStr">
        <is>
          <t xml:space="preserve">No</t>
        </is>
      </c>
      <c r="N2" s="5" t="str">
        <f>IF(B2="","",IF(COUNTBLANK(D2:M2)&gt;0,"Faltan respuestas","Completo"))</f>
        <v>Completo</v>
      </c>
    </row>
    <row r="3">
      <c r="A3" s="0" t="inlineStr">
        <is>
          <t xml:space="preserve">No</t>
        </is>
      </c>
      <c r="B3" s="0" t="inlineStr">
        <is>
          <t xml:space="preserve">Limpieza Total</t>
        </is>
      </c>
      <c r="C3" s="0" t="inlineStr">
        <is>
          <t xml:space="preserve">30-65432198-7</t>
        </is>
      </c>
      <c r="D3" s="0" t="inlineStr">
        <is>
          <t xml:space="preserve">Sí</t>
        </is>
      </c>
      <c r="E3" s="0" t="inlineStr">
        <is>
          <t xml:space="preserve">No</t>
        </is>
      </c>
      <c r="F3" s="0" t="inlineStr">
        <is>
          <t xml:space="preserve">No</t>
        </is>
      </c>
      <c r="G3" s="0" t="inlineStr">
        <is>
          <t xml:space="preserve">No</t>
        </is>
      </c>
      <c r="H3" s="0" t="inlineStr">
        <is>
          <t xml:space="preserve">No</t>
        </is>
      </c>
      <c r="I3" s="0" t="inlineStr">
        <is>
          <t xml:space="preserve">No</t>
        </is>
      </c>
      <c r="J3" s="0" t="inlineStr">
        <is>
          <t xml:space="preserve">No</t>
        </is>
      </c>
      <c r="K3" s="0" t="inlineStr">
        <is>
          <t xml:space="preserve">Sí</t>
        </is>
      </c>
      <c r="L3" s="0" t="inlineStr">
        <is>
          <t xml:space="preserve">No</t>
        </is>
      </c>
      <c r="M3" s="0" t="inlineStr">
        <is>
          <t xml:space="preserve">Sí</t>
        </is>
      </c>
      <c r="N3" s="5" t="str">
        <f>IF(B3="","",IF(COUNTBLANK(D3:M3)&gt;0,"Faltan respuestas","Completo"))</f>
        <v>Completo</v>
      </c>
    </row>
    <row r="4">
      <c r="A4" s="0" t="inlineStr">
        <is>
          <t xml:space="preserve">No</t>
        </is>
      </c>
      <c r="B4" s="0" t="inlineStr">
        <is>
          <t xml:space="preserve">Transportes Río Luján</t>
        </is>
      </c>
      <c r="C4" s="0" t="inlineStr">
        <is>
          <t xml:space="preserve">30-71555888-2</t>
        </is>
      </c>
      <c r="D4" s="0" t="inlineStr">
        <is>
          <t xml:space="preserve">Sí</t>
        </is>
      </c>
      <c r="E4" s="0" t="inlineStr">
        <is>
          <t xml:space="preserve">No</t>
        </is>
      </c>
      <c r="F4" s="0" t="inlineStr">
        <is>
          <t xml:space="preserve">No</t>
        </is>
      </c>
      <c r="G4" s="0" t="inlineStr">
        <is>
          <t xml:space="preserve">No</t>
        </is>
      </c>
      <c r="H4" s="0" t="inlineStr">
        <is>
          <t xml:space="preserve">Sí</t>
        </is>
      </c>
      <c r="I4" s="0" t="inlineStr">
        <is>
          <t xml:space="preserve">Sí</t>
        </is>
      </c>
      <c r="J4" s="0" t="inlineStr">
        <is>
          <t xml:space="preserve">No</t>
        </is>
      </c>
      <c r="K4" s="0" t="inlineStr">
        <is>
          <t xml:space="preserve">No</t>
        </is>
      </c>
      <c r="L4" s="0" t="inlineStr">
        <is>
          <t xml:space="preserve">Sí</t>
        </is>
      </c>
      <c r="M4" s="0" t="inlineStr">
        <is>
          <t xml:space="preserve">No</t>
        </is>
      </c>
      <c r="N4" s="5" t="str">
        <f>IF(B4="","",IF(COUNTBLANK(D4:M4)&gt;0,"Faltan respuestas","Completo"))</f>
        <v>Completo</v>
      </c>
    </row>
    <row r="5">
      <c r="A5" s="0" t="inlineStr">
        <is>
          <t xml:space="preserve">No</t>
        </is>
      </c>
      <c r="B5" s="0" t="inlineStr">
        <is>
          <t xml:space="preserve">Ezequiel Sosa</t>
        </is>
      </c>
      <c r="C5" s="0" t="inlineStr">
        <is>
          <t xml:space="preserve">20-29456789-6</t>
        </is>
      </c>
      <c r="D5" s="0" t="inlineStr">
        <is>
          <t xml:space="preserve">No</t>
        </is>
      </c>
      <c r="E5" s="0" t="inlineStr">
        <is>
          <t xml:space="preserve">Sí</t>
        </is>
      </c>
      <c r="F5" s="0" t="inlineStr">
        <is>
          <t xml:space="preserve">No</t>
        </is>
      </c>
      <c r="G5" s="0" t="inlineStr">
        <is>
          <t xml:space="preserve">Sí</t>
        </is>
      </c>
      <c r="H5" s="0" t="inlineStr">
        <is>
          <t xml:space="preserve">No</t>
        </is>
      </c>
      <c r="I5" s="0" t="inlineStr">
        <is>
          <t xml:space="preserve">No</t>
        </is>
      </c>
      <c r="J5" s="0" t="inlineStr">
        <is>
          <t xml:space="preserve">No</t>
        </is>
      </c>
      <c r="K5" s="0" t="inlineStr">
        <is>
          <t xml:space="preserve">Sí</t>
        </is>
      </c>
      <c r="L5" s="0" t="inlineStr">
        <is>
          <t xml:space="preserve">No</t>
        </is>
      </c>
      <c r="M5" s="0" t="inlineStr">
        <is>
          <t xml:space="preserve">No</t>
        </is>
      </c>
      <c r="N5" s="5" t="str">
        <f>IF(B5="","",IF(COUNTBLANK(D5:M5)&gt;0,"Faltan respuestas","Completo"))</f>
        <v>Completo</v>
      </c>
    </row>
    <row r="6">
      <c r="N6" s="5" t="str">
        <f>IF(B6="","",IF(COUNTBLANK(D6:M6)&gt;0,"Faltan respuestas","Completo"))</f>
        <v/>
      </c>
    </row>
    <row r="7">
      <c r="N7" s="5" t="str">
        <f>IF(B7="","",IF(COUNTBLANK(D7:M7)&gt;0,"Faltan respuestas","Completo"))</f>
        <v/>
      </c>
    </row>
    <row r="8">
      <c r="N8" s="5" t="str">
        <f>IF(B8="","",IF(COUNTBLANK(D8:M8)&gt;0,"Faltan respuestas","Completo"))</f>
        <v/>
      </c>
    </row>
    <row r="9">
      <c r="N9" s="5" t="str">
        <f>IF(B9="","",IF(COUNTBLANK(D9:M9)&gt;0,"Faltan respuestas","Completo"))</f>
        <v/>
      </c>
    </row>
    <row r="10">
      <c r="N10" s="5" t="str">
        <f>IF(B10="","",IF(COUNTBLANK(D10:M10)&gt;0,"Faltan respuestas","Completo"))</f>
        <v/>
      </c>
    </row>
    <row r="11">
      <c r="N11" s="5" t="str">
        <f>IF(B11="","",IF(COUNTBLANK(D11:M11)&gt;0,"Faltan respuestas","Completo"))</f>
        <v/>
      </c>
    </row>
    <row r="12">
      <c r="N12" s="5" t="str">
        <f>IF(B12="","",IF(COUNTBLANK(D12:M12)&gt;0,"Faltan respuestas","Completo"))</f>
        <v/>
      </c>
    </row>
    <row r="13">
      <c r="N13" s="5" t="str">
        <f>IF(B13="","",IF(COUNTBLANK(D13:M13)&gt;0,"Faltan respuestas","Completo"))</f>
        <v/>
      </c>
    </row>
    <row r="14">
      <c r="N14" s="5" t="str">
        <f>IF(B14="","",IF(COUNTBLANK(D14:M14)&gt;0,"Faltan respuestas","Completo"))</f>
        <v/>
      </c>
    </row>
    <row r="15">
      <c r="N15" s="5" t="str">
        <f>IF(B15="","",IF(COUNTBLANK(D15:M15)&gt;0,"Faltan respuestas","Completo"))</f>
        <v/>
      </c>
    </row>
    <row r="16">
      <c r="N16" s="5" t="str">
        <f>IF(B16="","",IF(COUNTBLANK(D16:M16)&gt;0,"Faltan respuestas","Completo"))</f>
        <v/>
      </c>
    </row>
    <row r="17">
      <c r="N17" s="5" t="str">
        <f>IF(B17="","",IF(COUNTBLANK(D17:M17)&gt;0,"Faltan respuestas","Completo"))</f>
        <v/>
      </c>
    </row>
    <row r="18">
      <c r="N18" s="5" t="str">
        <f>IF(B18="","",IF(COUNTBLANK(D18:M18)&gt;0,"Faltan respuestas","Completo"))</f>
        <v/>
      </c>
    </row>
    <row r="19">
      <c r="N19" s="5" t="str">
        <f>IF(B19="","",IF(COUNTBLANK(D19:M19)&gt;0,"Faltan respuestas","Completo"))</f>
        <v/>
      </c>
    </row>
    <row r="20">
      <c r="N20" s="5" t="str">
        <f>IF(B20="","",IF(COUNTBLANK(D20:M20)&gt;0,"Faltan respuestas","Completo"))</f>
        <v/>
      </c>
    </row>
    <row r="21">
      <c r="N21" s="5" t="str">
        <f>IF(B21="","",IF(COUNTBLANK(D21:M21)&gt;0,"Faltan respuestas","Completo"))</f>
        <v/>
      </c>
    </row>
    <row r="22">
      <c r="N22" s="5" t="str">
        <f>IF(B22="","",IF(COUNTBLANK(D22:M22)&gt;0,"Faltan respuestas","Completo"))</f>
        <v/>
      </c>
    </row>
    <row r="23">
      <c r="N23" s="5" t="str">
        <f>IF(B23="","",IF(COUNTBLANK(D23:M23)&gt;0,"Faltan respuestas","Completo"))</f>
        <v/>
      </c>
    </row>
    <row r="24">
      <c r="N24" s="5" t="str">
        <f>IF(B24="","",IF(COUNTBLANK(D24:M24)&gt;0,"Faltan respuestas","Completo"))</f>
        <v/>
      </c>
    </row>
    <row r="25">
      <c r="N25" s="5" t="str">
        <f>IF(B25="","",IF(COUNTBLANK(D25:M25)&gt;0,"Faltan respuestas","Completo"))</f>
        <v/>
      </c>
    </row>
    <row r="26">
      <c r="N26" s="5" t="str">
        <f>IF(B26="","",IF(COUNTBLANK(D26:M26)&gt;0,"Faltan respuestas","Completo"))</f>
        <v/>
      </c>
    </row>
    <row r="27">
      <c r="N27" s="5" t="str">
        <f>IF(B27="","",IF(COUNTBLANK(D27:M27)&gt;0,"Faltan respuestas","Completo"))</f>
        <v/>
      </c>
    </row>
    <row r="28">
      <c r="N28" s="5" t="str">
        <f>IF(B28="","",IF(COUNTBLANK(D28:M28)&gt;0,"Faltan respuestas","Completo"))</f>
        <v/>
      </c>
    </row>
    <row r="29">
      <c r="N29" s="5" t="str">
        <f>IF(B29="","",IF(COUNTBLANK(D29:M29)&gt;0,"Faltan respuestas","Completo"))</f>
        <v/>
      </c>
    </row>
    <row r="30">
      <c r="N30" s="5" t="str">
        <f>IF(B30="","",IF(COUNTBLANK(D30:M30)&gt;0,"Faltan respuestas","Completo"))</f>
        <v/>
      </c>
    </row>
    <row r="31">
      <c r="N31" s="5" t="str">
        <f>IF(B31="","",IF(COUNTBLANK(D31:M31)&gt;0,"Faltan respuestas","Completo"))</f>
        <v/>
      </c>
    </row>
    <row r="32">
      <c r="N32" s="5" t="str">
        <f>IF(B32="","",IF(COUNTBLANK(D32:M32)&gt;0,"Faltan respuestas","Completo"))</f>
        <v/>
      </c>
    </row>
    <row r="33">
      <c r="N33" s="5" t="str">
        <f>IF(B33="","",IF(COUNTBLANK(D33:M33)&gt;0,"Faltan respuestas","Completo"))</f>
        <v/>
      </c>
    </row>
    <row r="34">
      <c r="N34" s="5" t="str">
        <f>IF(B34="","",IF(COUNTBLANK(D34:M34)&gt;0,"Faltan respuestas","Completo"))</f>
        <v/>
      </c>
    </row>
    <row r="35">
      <c r="N35" s="5" t="str">
        <f>IF(B35="","",IF(COUNTBLANK(D35:M35)&gt;0,"Faltan respuestas","Completo"))</f>
        <v/>
      </c>
    </row>
    <row r="36">
      <c r="N36" s="5" t="str">
        <f>IF(B36="","",IF(COUNTBLANK(D36:M36)&gt;0,"Faltan respuestas","Completo"))</f>
        <v/>
      </c>
    </row>
    <row r="37">
      <c r="N37" s="5" t="str">
        <f>IF(B37="","",IF(COUNTBLANK(D37:M37)&gt;0,"Faltan respuestas","Completo"))</f>
        <v/>
      </c>
    </row>
    <row r="38">
      <c r="N38" s="5" t="str">
        <f>IF(B38="","",IF(COUNTBLANK(D38:M38)&gt;0,"Faltan respuestas","Completo"))</f>
        <v/>
      </c>
    </row>
    <row r="39">
      <c r="N39" s="5" t="str">
        <f>IF(B39="","",IF(COUNTBLANK(D39:M39)&gt;0,"Faltan respuestas","Completo"))</f>
        <v/>
      </c>
    </row>
    <row r="40">
      <c r="N40" s="5" t="str">
        <f>IF(B40="","",IF(COUNTBLANK(D40:M40)&gt;0,"Faltan respuestas","Completo"))</f>
        <v/>
      </c>
    </row>
    <row r="41">
      <c r="N41" s="5" t="str">
        <f>IF(B41="","",IF(COUNTBLANK(D41:M41)&gt;0,"Faltan respuestas","Completo"))</f>
        <v/>
      </c>
    </row>
    <row r="42">
      <c r="N42" s="5" t="str">
        <f>IF(B42="","",IF(COUNTBLANK(D42:M42)&gt;0,"Faltan respuestas","Completo"))</f>
        <v/>
      </c>
    </row>
    <row r="43">
      <c r="N43" s="5" t="str">
        <f>IF(B43="","",IF(COUNTBLANK(D43:M43)&gt;0,"Faltan respuestas","Completo"))</f>
        <v/>
      </c>
    </row>
    <row r="44">
      <c r="N44" s="5" t="str">
        <f>IF(B44="","",IF(COUNTBLANK(D44:M44)&gt;0,"Faltan respuestas","Completo"))</f>
        <v/>
      </c>
    </row>
    <row r="45">
      <c r="N45" s="5" t="str">
        <f>IF(B45="","",IF(COUNTBLANK(D45:M45)&gt;0,"Faltan respuestas","Completo"))</f>
        <v/>
      </c>
    </row>
    <row r="46">
      <c r="N46" s="5" t="str">
        <f>IF(B46="","",IF(COUNTBLANK(D46:M46)&gt;0,"Faltan respuestas","Completo"))</f>
        <v/>
      </c>
    </row>
    <row r="47">
      <c r="N47" s="5" t="str">
        <f>IF(B47="","",IF(COUNTBLANK(D47:M47)&gt;0,"Faltan respuestas","Completo"))</f>
        <v/>
      </c>
    </row>
    <row r="48">
      <c r="N48" s="5" t="str">
        <f>IF(B48="","",IF(COUNTBLANK(D48:M48)&gt;0,"Faltan respuestas","Completo"))</f>
        <v/>
      </c>
    </row>
    <row r="49">
      <c r="N49" s="5" t="str">
        <f>IF(B49="","",IF(COUNTBLANK(D49:M49)&gt;0,"Faltan respuestas","Completo"))</f>
        <v/>
      </c>
    </row>
    <row r="50">
      <c r="N50" s="5" t="str">
        <f>IF(B50="","",IF(COUNTBLANK(D50:M50)&gt;0,"Faltan respuestas","Completo"))</f>
        <v/>
      </c>
    </row>
    <row r="51">
      <c r="N51" s="5" t="str">
        <f>IF(B51="","",IF(COUNTBLANK(D51:M51)&gt;0,"Faltan respuestas","Completo"))</f>
        <v/>
      </c>
    </row>
    <row r="52">
      <c r="N52" s="5" t="str">
        <f>IF(B52="","",IF(COUNTBLANK(D52:M52)&gt;0,"Faltan respuestas","Completo"))</f>
        <v/>
      </c>
    </row>
    <row r="53">
      <c r="N53" s="5" t="str">
        <f>IF(B53="","",IF(COUNTBLANK(D53:M53)&gt;0,"Faltan respuestas","Completo"))</f>
        <v/>
      </c>
    </row>
    <row r="54">
      <c r="N54" s="5" t="str">
        <f>IF(B54="","",IF(COUNTBLANK(D54:M54)&gt;0,"Faltan respuestas","Completo"))</f>
        <v/>
      </c>
    </row>
    <row r="55">
      <c r="N55" s="5" t="str">
        <f>IF(B55="","",IF(COUNTBLANK(D55:M55)&gt;0,"Faltan respuestas","Completo"))</f>
        <v/>
      </c>
    </row>
    <row r="56">
      <c r="N56" s="5" t="str">
        <f>IF(B56="","",IF(COUNTBLANK(D56:M56)&gt;0,"Faltan respuestas","Completo"))</f>
        <v/>
      </c>
    </row>
    <row r="57">
      <c r="N57" s="5" t="str">
        <f>IF(B57="","",IF(COUNTBLANK(D57:M57)&gt;0,"Faltan respuestas","Completo"))</f>
        <v/>
      </c>
    </row>
    <row r="58">
      <c r="N58" s="5" t="str">
        <f>IF(B58="","",IF(COUNTBLANK(D58:M58)&gt;0,"Faltan respuestas","Completo"))</f>
        <v/>
      </c>
    </row>
    <row r="59">
      <c r="N59" s="5" t="str">
        <f>IF(B59="","",IF(COUNTBLANK(D59:M59)&gt;0,"Faltan respuestas","Completo"))</f>
        <v/>
      </c>
    </row>
    <row r="60">
      <c r="N60" s="5" t="str">
        <f>IF(B60="","",IF(COUNTBLANK(D60:M60)&gt;0,"Faltan respuestas","Completo"))</f>
        <v/>
      </c>
    </row>
    <row r="61">
      <c r="N61" s="5" t="str">
        <f>IF(B61="","",IF(COUNTBLANK(D61:M61)&gt;0,"Faltan respuestas","Completo"))</f>
        <v/>
      </c>
    </row>
    <row r="62">
      <c r="N62" s="5" t="str">
        <f>IF(B62="","",IF(COUNTBLANK(D62:M62)&gt;0,"Faltan respuestas","Completo"))</f>
        <v/>
      </c>
    </row>
    <row r="63">
      <c r="N63" s="5" t="str">
        <f>IF(B63="","",IF(COUNTBLANK(D63:M63)&gt;0,"Faltan respuestas","Completo"))</f>
        <v/>
      </c>
    </row>
    <row r="64">
      <c r="N64" s="5" t="str">
        <f>IF(B64="","",IF(COUNTBLANK(D64:M64)&gt;0,"Faltan respuestas","Completo"))</f>
        <v/>
      </c>
    </row>
    <row r="65">
      <c r="N65" s="5" t="str">
        <f>IF(B65="","",IF(COUNTBLANK(D65:M65)&gt;0,"Faltan respuestas","Completo"))</f>
        <v/>
      </c>
    </row>
    <row r="66">
      <c r="N66" s="5" t="str">
        <f>IF(B66="","",IF(COUNTBLANK(D66:M66)&gt;0,"Faltan respuestas","Completo"))</f>
        <v/>
      </c>
    </row>
    <row r="67">
      <c r="N67" s="5" t="str">
        <f>IF(B67="","",IF(COUNTBLANK(D67:M67)&gt;0,"Faltan respuestas","Completo"))</f>
        <v/>
      </c>
    </row>
    <row r="68">
      <c r="N68" s="5" t="str">
        <f>IF(B68="","",IF(COUNTBLANK(D68:M68)&gt;0,"Faltan respuestas","Completo"))</f>
        <v/>
      </c>
    </row>
    <row r="69">
      <c r="N69" s="5" t="str">
        <f>IF(B69="","",IF(COUNTBLANK(D69:M69)&gt;0,"Faltan respuestas","Completo"))</f>
        <v/>
      </c>
    </row>
    <row r="70">
      <c r="N70" s="5" t="str">
        <f>IF(B70="","",IF(COUNTBLANK(D70:M70)&gt;0,"Faltan respuestas","Completo"))</f>
        <v/>
      </c>
    </row>
    <row r="71">
      <c r="N71" s="5" t="str">
        <f>IF(B71="","",IF(COUNTBLANK(D71:M71)&gt;0,"Faltan respuestas","Completo"))</f>
        <v/>
      </c>
    </row>
    <row r="72">
      <c r="N72" s="5" t="str">
        <f>IF(B72="","",IF(COUNTBLANK(D72:M72)&gt;0,"Faltan respuestas","Completo"))</f>
        <v/>
      </c>
    </row>
    <row r="73">
      <c r="N73" s="5" t="str">
        <f>IF(B73="","",IF(COUNTBLANK(D73:M73)&gt;0,"Faltan respuestas","Completo"))</f>
        <v/>
      </c>
    </row>
    <row r="74">
      <c r="N74" s="5" t="str">
        <f>IF(B74="","",IF(COUNTBLANK(D74:M74)&gt;0,"Faltan respuestas","Completo"))</f>
        <v/>
      </c>
    </row>
    <row r="75">
      <c r="N75" s="5" t="str">
        <f>IF(B75="","",IF(COUNTBLANK(D75:M75)&gt;0,"Faltan respuestas","Completo"))</f>
        <v/>
      </c>
    </row>
    <row r="76">
      <c r="N76" s="5" t="str">
        <f>IF(B76="","",IF(COUNTBLANK(D76:M76)&gt;0,"Faltan respuestas","Completo"))</f>
        <v/>
      </c>
    </row>
    <row r="77">
      <c r="N77" s="5" t="str">
        <f>IF(B77="","",IF(COUNTBLANK(D77:M77)&gt;0,"Faltan respuestas","Completo"))</f>
        <v/>
      </c>
    </row>
    <row r="78">
      <c r="N78" s="5" t="str">
        <f>IF(B78="","",IF(COUNTBLANK(D78:M78)&gt;0,"Faltan respuestas","Completo"))</f>
        <v/>
      </c>
    </row>
    <row r="79">
      <c r="N79" s="5" t="str">
        <f>IF(B79="","",IF(COUNTBLANK(D79:M79)&gt;0,"Faltan respuestas","Completo"))</f>
        <v/>
      </c>
    </row>
    <row r="80">
      <c r="N80" s="5" t="str">
        <f>IF(B80="","",IF(COUNTBLANK(D80:M80)&gt;0,"Faltan respuestas","Completo"))</f>
        <v/>
      </c>
    </row>
    <row r="81">
      <c r="N81" s="5" t="str">
        <f>IF(B81="","",IF(COUNTBLANK(D81:M81)&gt;0,"Faltan respuestas","Completo"))</f>
        <v/>
      </c>
    </row>
    <row r="82">
      <c r="N82" s="5" t="str">
        <f>IF(B82="","",IF(COUNTBLANK(D82:M82)&gt;0,"Faltan respuestas","Completo"))</f>
        <v/>
      </c>
    </row>
    <row r="83">
      <c r="N83" s="5" t="str">
        <f>IF(B83="","",IF(COUNTBLANK(D83:M83)&gt;0,"Faltan respuestas","Completo"))</f>
        <v/>
      </c>
    </row>
    <row r="84">
      <c r="N84" s="5" t="str">
        <f>IF(B84="","",IF(COUNTBLANK(D84:M84)&gt;0,"Faltan respuestas","Completo"))</f>
        <v/>
      </c>
    </row>
    <row r="85">
      <c r="N85" s="5" t="str">
        <f>IF(B85="","",IF(COUNTBLANK(D85:M85)&gt;0,"Faltan respuestas","Completo"))</f>
        <v/>
      </c>
    </row>
    <row r="86">
      <c r="N86" s="5" t="str">
        <f>IF(B86="","",IF(COUNTBLANK(D86:M86)&gt;0,"Faltan respuestas","Completo"))</f>
        <v/>
      </c>
    </row>
    <row r="87">
      <c r="N87" s="5" t="str">
        <f>IF(B87="","",IF(COUNTBLANK(D87:M87)&gt;0,"Faltan respuestas","Completo"))</f>
        <v/>
      </c>
    </row>
    <row r="88">
      <c r="N88" s="5" t="str">
        <f>IF(B88="","",IF(COUNTBLANK(D88:M88)&gt;0,"Faltan respuestas","Completo"))</f>
        <v/>
      </c>
    </row>
    <row r="89">
      <c r="N89" s="5" t="str">
        <f>IF(B89="","",IF(COUNTBLANK(D89:M89)&gt;0,"Faltan respuestas","Completo"))</f>
        <v/>
      </c>
    </row>
    <row r="90">
      <c r="N90" s="5" t="str">
        <f>IF(B90="","",IF(COUNTBLANK(D90:M90)&gt;0,"Faltan respuestas","Completo"))</f>
        <v/>
      </c>
    </row>
    <row r="91">
      <c r="N91" s="5" t="str">
        <f>IF(B91="","",IF(COUNTBLANK(D91:M91)&gt;0,"Faltan respuestas","Completo"))</f>
        <v/>
      </c>
    </row>
    <row r="92">
      <c r="N92" s="5" t="str">
        <f>IF(B92="","",IF(COUNTBLANK(D92:M92)&gt;0,"Faltan respuestas","Completo"))</f>
        <v/>
      </c>
    </row>
    <row r="93">
      <c r="N93" s="5" t="str">
        <f>IF(B93="","",IF(COUNTBLANK(D93:M93)&gt;0,"Faltan respuestas","Completo"))</f>
        <v/>
      </c>
    </row>
    <row r="94">
      <c r="N94" s="5" t="str">
        <f>IF(B94="","",IF(COUNTBLANK(D94:M94)&gt;0,"Faltan respuestas","Completo"))</f>
        <v/>
      </c>
    </row>
    <row r="95">
      <c r="N95" s="5" t="str">
        <f>IF(B95="","",IF(COUNTBLANK(D95:M95)&gt;0,"Faltan respuestas","Completo"))</f>
        <v/>
      </c>
    </row>
    <row r="96">
      <c r="N96" s="5" t="str">
        <f>IF(B96="","",IF(COUNTBLANK(D96:M96)&gt;0,"Faltan respuestas","Completo"))</f>
        <v/>
      </c>
    </row>
    <row r="97">
      <c r="N97" s="5" t="str">
        <f>IF(B97="","",IF(COUNTBLANK(D97:M97)&gt;0,"Faltan respuestas","Completo"))</f>
        <v/>
      </c>
    </row>
    <row r="98">
      <c r="N98" s="5" t="str">
        <f>IF(B98="","",IF(COUNTBLANK(D98:M98)&gt;0,"Faltan respuestas","Completo"))</f>
        <v/>
      </c>
    </row>
    <row r="99">
      <c r="N99" s="5" t="str">
        <f>IF(B99="","",IF(COUNTBLANK(D99:M99)&gt;0,"Faltan respuestas","Completo"))</f>
        <v/>
      </c>
    </row>
    <row r="100">
      <c r="N100" s="5" t="str">
        <f>IF(B100="","",IF(COUNTBLANK(D100:M100)&gt;0,"Faltan respuestas","Completo"))</f>
        <v/>
      </c>
    </row>
    <row r="101">
      <c r="N101" s="5" t="str">
        <f>IF(B101="","",IF(COUNTBLANK(D101:M101)&gt;0,"Faltan respuestas","Completo"))</f>
        <v/>
      </c>
    </row>
    <row r="102">
      <c r="N102" s="5" t="str">
        <f>IF(B102="","",IF(COUNTBLANK(D102:M102)&gt;0,"Faltan respuestas","Completo"))</f>
        <v/>
      </c>
    </row>
    <row r="103">
      <c r="N103" s="5" t="str">
        <f>IF(B103="","",IF(COUNTBLANK(D103:M103)&gt;0,"Faltan respuestas","Completo"))</f>
        <v/>
      </c>
    </row>
    <row r="104">
      <c r="N104" s="5" t="str">
        <f>IF(B104="","",IF(COUNTBLANK(D104:M104)&gt;0,"Faltan respuestas","Completo"))</f>
        <v/>
      </c>
    </row>
    <row r="105">
      <c r="N105" s="5" t="str">
        <f>IF(B105="","",IF(COUNTBLANK(D105:M105)&gt;0,"Faltan respuestas","Completo"))</f>
        <v/>
      </c>
    </row>
    <row r="106">
      <c r="N106" s="5" t="str">
        <f>IF(B106="","",IF(COUNTBLANK(D106:M106)&gt;0,"Faltan respuestas","Completo"))</f>
        <v/>
      </c>
    </row>
    <row r="107">
      <c r="N107" s="5" t="str">
        <f>IF(B107="","",IF(COUNTBLANK(D107:M107)&gt;0,"Faltan respuestas","Completo"))</f>
        <v/>
      </c>
    </row>
    <row r="108">
      <c r="N108" s="5" t="str">
        <f>IF(B108="","",IF(COUNTBLANK(D108:M108)&gt;0,"Faltan respuestas","Completo"))</f>
        <v/>
      </c>
    </row>
    <row r="109">
      <c r="N109" s="5" t="str">
        <f>IF(B109="","",IF(COUNTBLANK(D109:M109)&gt;0,"Faltan respuestas","Completo"))</f>
        <v/>
      </c>
    </row>
    <row r="110">
      <c r="N110" s="5" t="str">
        <f>IF(B110="","",IF(COUNTBLANK(D110:M110)&gt;0,"Faltan respuestas","Completo"))</f>
        <v/>
      </c>
    </row>
    <row r="111">
      <c r="N111" s="5" t="str">
        <f>IF(B111="","",IF(COUNTBLANK(D111:M111)&gt;0,"Faltan respuestas","Completo"))</f>
        <v/>
      </c>
    </row>
    <row r="112">
      <c r="N112" s="5" t="str">
        <f>IF(B112="","",IF(COUNTBLANK(D112:M112)&gt;0,"Faltan respuestas","Completo"))</f>
        <v/>
      </c>
    </row>
    <row r="113">
      <c r="N113" s="5" t="str">
        <f>IF(B113="","",IF(COUNTBLANK(D113:M113)&gt;0,"Faltan respuestas","Completo"))</f>
        <v/>
      </c>
    </row>
    <row r="114">
      <c r="N114" s="5" t="str">
        <f>IF(B114="","",IF(COUNTBLANK(D114:M114)&gt;0,"Faltan respuestas","Completo"))</f>
        <v/>
      </c>
    </row>
    <row r="115">
      <c r="N115" s="5" t="str">
        <f>IF(B115="","",IF(COUNTBLANK(D115:M115)&gt;0,"Faltan respuestas","Completo"))</f>
        <v/>
      </c>
    </row>
    <row r="116">
      <c r="N116" s="5" t="str">
        <f>IF(B116="","",IF(COUNTBLANK(D116:M116)&gt;0,"Faltan respuestas","Completo"))</f>
        <v/>
      </c>
    </row>
    <row r="117">
      <c r="N117" s="5" t="str">
        <f>IF(B117="","",IF(COUNTBLANK(D117:M117)&gt;0,"Faltan respuestas","Completo"))</f>
        <v/>
      </c>
    </row>
    <row r="118">
      <c r="N118" s="5" t="str">
        <f>IF(B118="","",IF(COUNTBLANK(D118:M118)&gt;0,"Faltan respuestas","Completo"))</f>
        <v/>
      </c>
    </row>
    <row r="119">
      <c r="N119" s="5" t="str">
        <f>IF(B119="","",IF(COUNTBLANK(D119:M119)&gt;0,"Faltan respuestas","Completo"))</f>
        <v/>
      </c>
    </row>
    <row r="120">
      <c r="N120" s="5" t="str">
        <f>IF(B120="","",IF(COUNTBLANK(D120:M120)&gt;0,"Faltan respuestas","Completo"))</f>
        <v/>
      </c>
    </row>
    <row r="121">
      <c r="N121" s="5" t="str">
        <f>IF(B121="","",IF(COUNTBLANK(D121:M121)&gt;0,"Faltan respuestas","Completo"))</f>
        <v/>
      </c>
    </row>
    <row r="122">
      <c r="N122" s="5" t="str">
        <f>IF(B122="","",IF(COUNTBLANK(D122:M122)&gt;0,"Faltan respuestas","Completo"))</f>
        <v/>
      </c>
    </row>
    <row r="123">
      <c r="N123" s="5" t="str">
        <f>IF(B123="","",IF(COUNTBLANK(D123:M123)&gt;0,"Faltan respuestas","Completo"))</f>
        <v/>
      </c>
    </row>
    <row r="124">
      <c r="N124" s="5" t="str">
        <f>IF(B124="","",IF(COUNTBLANK(D124:M124)&gt;0,"Faltan respuestas","Completo"))</f>
        <v/>
      </c>
    </row>
    <row r="125">
      <c r="N125" s="5" t="str">
        <f>IF(B125="","",IF(COUNTBLANK(D125:M125)&gt;0,"Faltan respuestas","Completo"))</f>
        <v/>
      </c>
    </row>
    <row r="126">
      <c r="N126" s="5" t="str">
        <f>IF(B126="","",IF(COUNTBLANK(D126:M126)&gt;0,"Faltan respuestas","Completo"))</f>
        <v/>
      </c>
    </row>
    <row r="127">
      <c r="N127" s="5" t="str">
        <f>IF(B127="","",IF(COUNTBLANK(D127:M127)&gt;0,"Faltan respuestas","Completo"))</f>
        <v/>
      </c>
    </row>
    <row r="128">
      <c r="N128" s="5" t="str">
        <f>IF(B128="","",IF(COUNTBLANK(D128:M128)&gt;0,"Faltan respuestas","Completo"))</f>
        <v/>
      </c>
    </row>
    <row r="129">
      <c r="N129" s="5" t="str">
        <f>IF(B129="","",IF(COUNTBLANK(D129:M129)&gt;0,"Faltan respuestas","Completo"))</f>
        <v/>
      </c>
    </row>
    <row r="130">
      <c r="N130" s="5" t="str">
        <f>IF(B130="","",IF(COUNTBLANK(D130:M130)&gt;0,"Faltan respuestas","Completo"))</f>
        <v/>
      </c>
    </row>
    <row r="131">
      <c r="N131" s="5" t="str">
        <f>IF(B131="","",IF(COUNTBLANK(D131:M131)&gt;0,"Faltan respuestas","Completo"))</f>
        <v/>
      </c>
    </row>
    <row r="132">
      <c r="N132" s="5" t="str">
        <f>IF(B132="","",IF(COUNTBLANK(D132:M132)&gt;0,"Faltan respuestas","Completo"))</f>
        <v/>
      </c>
    </row>
    <row r="133">
      <c r="N133" s="5" t="str">
        <f>IF(B133="","",IF(COUNTBLANK(D133:M133)&gt;0,"Faltan respuestas","Completo"))</f>
        <v/>
      </c>
    </row>
    <row r="134">
      <c r="N134" s="5" t="str">
        <f>IF(B134="","",IF(COUNTBLANK(D134:M134)&gt;0,"Faltan respuestas","Completo"))</f>
        <v/>
      </c>
    </row>
    <row r="135">
      <c r="N135" s="5" t="str">
        <f>IF(B135="","",IF(COUNTBLANK(D135:M135)&gt;0,"Faltan respuestas","Completo"))</f>
        <v/>
      </c>
    </row>
    <row r="136">
      <c r="N136" s="5" t="str">
        <f>IF(B136="","",IF(COUNTBLANK(D136:M136)&gt;0,"Faltan respuestas","Completo"))</f>
        <v/>
      </c>
    </row>
    <row r="137">
      <c r="N137" s="5" t="str">
        <f>IF(B137="","",IF(COUNTBLANK(D137:M137)&gt;0,"Faltan respuestas","Completo"))</f>
        <v/>
      </c>
    </row>
    <row r="138">
      <c r="N138" s="5" t="str">
        <f>IF(B138="","",IF(COUNTBLANK(D138:M138)&gt;0,"Faltan respuestas","Completo"))</f>
        <v/>
      </c>
    </row>
    <row r="139">
      <c r="N139" s="5" t="str">
        <f>IF(B139="","",IF(COUNTBLANK(D139:M139)&gt;0,"Faltan respuestas","Completo"))</f>
        <v/>
      </c>
    </row>
    <row r="140">
      <c r="N140" s="5" t="str">
        <f>IF(B140="","",IF(COUNTBLANK(D140:M140)&gt;0,"Faltan respuestas","Completo"))</f>
        <v/>
      </c>
    </row>
    <row r="141">
      <c r="N141" s="5" t="str">
        <f>IF(B141="","",IF(COUNTBLANK(D141:M141)&gt;0,"Faltan respuestas","Completo"))</f>
        <v/>
      </c>
    </row>
    <row r="142">
      <c r="N142" s="5" t="str">
        <f>IF(B142="","",IF(COUNTBLANK(D142:M142)&gt;0,"Faltan respuestas","Completo"))</f>
        <v/>
      </c>
    </row>
    <row r="143">
      <c r="N143" s="5" t="str">
        <f>IF(B143="","",IF(COUNTBLANK(D143:M143)&gt;0,"Faltan respuestas","Completo"))</f>
        <v/>
      </c>
    </row>
    <row r="144">
      <c r="N144" s="5" t="str">
        <f>IF(B144="","",IF(COUNTBLANK(D144:M144)&gt;0,"Faltan respuestas","Completo"))</f>
        <v/>
      </c>
    </row>
    <row r="145">
      <c r="N145" s="5" t="str">
        <f>IF(B145="","",IF(COUNTBLANK(D145:M145)&gt;0,"Faltan respuestas","Completo"))</f>
        <v/>
      </c>
    </row>
    <row r="146">
      <c r="N146" s="5" t="str">
        <f>IF(B146="","",IF(COUNTBLANK(D146:M146)&gt;0,"Faltan respuestas","Completo"))</f>
        <v/>
      </c>
    </row>
    <row r="147">
      <c r="N147" s="5" t="str">
        <f>IF(B147="","",IF(COUNTBLANK(D147:M147)&gt;0,"Faltan respuestas","Completo"))</f>
        <v/>
      </c>
    </row>
    <row r="148">
      <c r="N148" s="5" t="str">
        <f>IF(B148="","",IF(COUNTBLANK(D148:M148)&gt;0,"Faltan respuestas","Completo"))</f>
        <v/>
      </c>
    </row>
    <row r="149">
      <c r="N149" s="5" t="str">
        <f>IF(B149="","",IF(COUNTBLANK(D149:M149)&gt;0,"Faltan respuestas","Completo"))</f>
        <v/>
      </c>
    </row>
    <row r="150">
      <c r="N150" s="5" t="str">
        <f>IF(B150="","",IF(COUNTBLANK(D150:M150)&gt;0,"Faltan respuestas","Completo"))</f>
        <v/>
      </c>
    </row>
    <row r="151">
      <c r="N151" s="5" t="str">
        <f>IF(B151="","",IF(COUNTBLANK(D151:M151)&gt;0,"Faltan respuestas","Completo"))</f>
        <v/>
      </c>
    </row>
    <row r="152">
      <c r="N152" s="5" t="str">
        <f>IF(B152="","",IF(COUNTBLANK(D152:M152)&gt;0,"Faltan respuestas","Completo"))</f>
        <v/>
      </c>
    </row>
    <row r="153">
      <c r="N153" s="5" t="str">
        <f>IF(B153="","",IF(COUNTBLANK(D153:M153)&gt;0,"Faltan respuestas","Completo"))</f>
        <v/>
      </c>
    </row>
    <row r="154">
      <c r="N154" s="5" t="str">
        <f>IF(B154="","",IF(COUNTBLANK(D154:M154)&gt;0,"Faltan respuestas","Completo"))</f>
        <v/>
      </c>
    </row>
    <row r="155">
      <c r="N155" s="5" t="str">
        <f>IF(B155="","",IF(COUNTBLANK(D155:M155)&gt;0,"Faltan respuestas","Completo"))</f>
        <v/>
      </c>
    </row>
    <row r="156">
      <c r="N156" s="5" t="str">
        <f>IF(B156="","",IF(COUNTBLANK(D156:M156)&gt;0,"Faltan respuestas","Completo"))</f>
        <v/>
      </c>
    </row>
    <row r="157">
      <c r="N157" s="5" t="str">
        <f>IF(B157="","",IF(COUNTBLANK(D157:M157)&gt;0,"Faltan respuestas","Completo"))</f>
        <v/>
      </c>
    </row>
    <row r="158">
      <c r="N158" s="5" t="str">
        <f>IF(B158="","",IF(COUNTBLANK(D158:M158)&gt;0,"Faltan respuestas","Completo"))</f>
        <v/>
      </c>
    </row>
    <row r="159">
      <c r="N159" s="5" t="str">
        <f>IF(B159="","",IF(COUNTBLANK(D159:M159)&gt;0,"Faltan respuestas","Completo"))</f>
        <v/>
      </c>
    </row>
    <row r="160">
      <c r="N160" s="5" t="str">
        <f>IF(B160="","",IF(COUNTBLANK(D160:M160)&gt;0,"Faltan respuestas","Completo"))</f>
        <v/>
      </c>
    </row>
    <row r="161">
      <c r="N161" s="5" t="str">
        <f>IF(B161="","",IF(COUNTBLANK(D161:M161)&gt;0,"Faltan respuestas","Completo"))</f>
        <v/>
      </c>
    </row>
    <row r="162">
      <c r="N162" s="5" t="str">
        <f>IF(B162="","",IF(COUNTBLANK(D162:M162)&gt;0,"Faltan respuestas","Completo"))</f>
        <v/>
      </c>
    </row>
    <row r="163">
      <c r="N163" s="5" t="str">
        <f>IF(B163="","",IF(COUNTBLANK(D163:M163)&gt;0,"Faltan respuestas","Completo"))</f>
        <v/>
      </c>
    </row>
    <row r="164">
      <c r="N164" s="5" t="str">
        <f>IF(B164="","",IF(COUNTBLANK(D164:M164)&gt;0,"Faltan respuestas","Completo"))</f>
        <v/>
      </c>
    </row>
    <row r="165">
      <c r="N165" s="5" t="str">
        <f>IF(B165="","",IF(COUNTBLANK(D165:M165)&gt;0,"Faltan respuestas","Completo"))</f>
        <v/>
      </c>
    </row>
    <row r="166">
      <c r="N166" s="5" t="str">
        <f>IF(B166="","",IF(COUNTBLANK(D166:M166)&gt;0,"Faltan respuestas","Completo"))</f>
        <v/>
      </c>
    </row>
    <row r="167">
      <c r="N167" s="5" t="str">
        <f>IF(B167="","",IF(COUNTBLANK(D167:M167)&gt;0,"Faltan respuestas","Completo"))</f>
        <v/>
      </c>
    </row>
    <row r="168">
      <c r="N168" s="5" t="str">
        <f>IF(B168="","",IF(COUNTBLANK(D168:M168)&gt;0,"Faltan respuestas","Completo"))</f>
        <v/>
      </c>
    </row>
    <row r="169">
      <c r="N169" s="5" t="str">
        <f>IF(B169="","",IF(COUNTBLANK(D169:M169)&gt;0,"Faltan respuestas","Completo"))</f>
        <v/>
      </c>
    </row>
    <row r="170">
      <c r="N170" s="5" t="str">
        <f>IF(B170="","",IF(COUNTBLANK(D170:M170)&gt;0,"Faltan respuestas","Completo"))</f>
        <v/>
      </c>
    </row>
    <row r="171">
      <c r="N171" s="5" t="str">
        <f>IF(B171="","",IF(COUNTBLANK(D171:M171)&gt;0,"Faltan respuestas","Completo"))</f>
        <v/>
      </c>
    </row>
    <row r="172">
      <c r="N172" s="5" t="str">
        <f>IF(B172="","",IF(COUNTBLANK(D172:M172)&gt;0,"Faltan respuestas","Completo"))</f>
        <v/>
      </c>
    </row>
    <row r="173">
      <c r="N173" s="5" t="str">
        <f>IF(B173="","",IF(COUNTBLANK(D173:M173)&gt;0,"Faltan respuestas","Completo"))</f>
        <v/>
      </c>
    </row>
    <row r="174">
      <c r="N174" s="5" t="str">
        <f>IF(B174="","",IF(COUNTBLANK(D174:M174)&gt;0,"Faltan respuestas","Completo"))</f>
        <v/>
      </c>
    </row>
    <row r="175">
      <c r="N175" s="5" t="str">
        <f>IF(B175="","",IF(COUNTBLANK(D175:M175)&gt;0,"Faltan respuestas","Completo"))</f>
        <v/>
      </c>
    </row>
    <row r="176">
      <c r="N176" s="5" t="str">
        <f>IF(B176="","",IF(COUNTBLANK(D176:M176)&gt;0,"Faltan respuestas","Completo"))</f>
        <v/>
      </c>
    </row>
    <row r="177">
      <c r="N177" s="5" t="str">
        <f>IF(B177="","",IF(COUNTBLANK(D177:M177)&gt;0,"Faltan respuestas","Completo"))</f>
        <v/>
      </c>
    </row>
    <row r="178">
      <c r="N178" s="5" t="str">
        <f>IF(B178="","",IF(COUNTBLANK(D178:M178)&gt;0,"Faltan respuestas","Completo"))</f>
        <v/>
      </c>
    </row>
    <row r="179">
      <c r="N179" s="5" t="str">
        <f>IF(B179="","",IF(COUNTBLANK(D179:M179)&gt;0,"Faltan respuestas","Completo"))</f>
        <v/>
      </c>
    </row>
    <row r="180">
      <c r="N180" s="5" t="str">
        <f>IF(B180="","",IF(COUNTBLANK(D180:M180)&gt;0,"Faltan respuestas","Completo"))</f>
        <v/>
      </c>
    </row>
    <row r="181">
      <c r="N181" s="5" t="str">
        <f>IF(B181="","",IF(COUNTBLANK(D181:M181)&gt;0,"Faltan respuestas","Completo"))</f>
        <v/>
      </c>
    </row>
    <row r="182">
      <c r="N182" s="5" t="str">
        <f>IF(B182="","",IF(COUNTBLANK(D182:M182)&gt;0,"Faltan respuestas","Completo"))</f>
        <v/>
      </c>
    </row>
    <row r="183">
      <c r="N183" s="5" t="str">
        <f>IF(B183="","",IF(COUNTBLANK(D183:M183)&gt;0,"Faltan respuestas","Completo"))</f>
        <v/>
      </c>
    </row>
    <row r="184">
      <c r="N184" s="5" t="str">
        <f>IF(B184="","",IF(COUNTBLANK(D184:M184)&gt;0,"Faltan respuestas","Completo"))</f>
        <v/>
      </c>
    </row>
    <row r="185">
      <c r="N185" s="5" t="str">
        <f>IF(B185="","",IF(COUNTBLANK(D185:M185)&gt;0,"Faltan respuestas","Completo"))</f>
        <v/>
      </c>
    </row>
    <row r="186">
      <c r="N186" s="5" t="str">
        <f>IF(B186="","",IF(COUNTBLANK(D186:M186)&gt;0,"Faltan respuestas","Completo"))</f>
        <v/>
      </c>
    </row>
    <row r="187">
      <c r="N187" s="5" t="str">
        <f>IF(B187="","",IF(COUNTBLANK(D187:M187)&gt;0,"Faltan respuestas","Completo"))</f>
        <v/>
      </c>
    </row>
    <row r="188">
      <c r="N188" s="5" t="str">
        <f>IF(B188="","",IF(COUNTBLANK(D188:M188)&gt;0,"Faltan respuestas","Completo"))</f>
        <v/>
      </c>
    </row>
    <row r="189">
      <c r="N189" s="5" t="str">
        <f>IF(B189="","",IF(COUNTBLANK(D189:M189)&gt;0,"Faltan respuestas","Completo"))</f>
        <v/>
      </c>
    </row>
    <row r="190">
      <c r="N190" s="5" t="str">
        <f>IF(B190="","",IF(COUNTBLANK(D190:M190)&gt;0,"Faltan respuestas","Completo"))</f>
        <v/>
      </c>
    </row>
    <row r="191">
      <c r="N191" s="5" t="str">
        <f>IF(B191="","",IF(COUNTBLANK(D191:M191)&gt;0,"Faltan respuestas","Completo"))</f>
        <v/>
      </c>
    </row>
    <row r="192">
      <c r="N192" s="5" t="str">
        <f>IF(B192="","",IF(COUNTBLANK(D192:M192)&gt;0,"Faltan respuestas","Completo"))</f>
        <v/>
      </c>
    </row>
    <row r="193">
      <c r="N193" s="5" t="str">
        <f>IF(B193="","",IF(COUNTBLANK(D193:M193)&gt;0,"Faltan respuestas","Completo"))</f>
        <v/>
      </c>
    </row>
    <row r="194">
      <c r="N194" s="5" t="str">
        <f>IF(B194="","",IF(COUNTBLANK(D194:M194)&gt;0,"Faltan respuestas","Completo"))</f>
        <v/>
      </c>
    </row>
    <row r="195">
      <c r="N195" s="5" t="str">
        <f>IF(B195="","",IF(COUNTBLANK(D195:M195)&gt;0,"Faltan respuestas","Completo"))</f>
        <v/>
      </c>
    </row>
    <row r="196">
      <c r="N196" s="5" t="str">
        <f>IF(B196="","",IF(COUNTBLANK(D196:M196)&gt;0,"Faltan respuestas","Completo"))</f>
        <v/>
      </c>
    </row>
    <row r="197">
      <c r="N197" s="5" t="str">
        <f>IF(B197="","",IF(COUNTBLANK(D197:M197)&gt;0,"Faltan respuestas","Completo"))</f>
        <v/>
      </c>
    </row>
    <row r="198">
      <c r="N198" s="5" t="str">
        <f>IF(B198="","",IF(COUNTBLANK(D198:M198)&gt;0,"Faltan respuestas","Completo"))</f>
        <v/>
      </c>
    </row>
    <row r="199">
      <c r="N199" s="5" t="str">
        <f>IF(B199="","",IF(COUNTBLANK(D199:M199)&gt;0,"Faltan respuestas","Completo"))</f>
        <v/>
      </c>
    </row>
    <row r="200">
      <c r="N200" s="5" t="str">
        <f>IF(B200="","",IF(COUNTBLANK(D200:M200)&gt;0,"Faltan respuestas","Completo"))</f>
        <v/>
      </c>
    </row>
    <row r="201">
      <c r="N201" s="5" t="str">
        <f>IF(B201="","",IF(COUNTBLANK(D201:M201)&gt;0,"Faltan respuestas","Completo"))</f>
        <v/>
      </c>
    </row>
    <row r="202">
      <c r="N202" s="5" t="str">
        <f>IF(B202="","",IF(COUNTBLANK(D202:M202)&gt;0,"Faltan respuestas","Completo"))</f>
        <v/>
      </c>
    </row>
    <row r="203">
      <c r="N203" s="5" t="str">
        <f>IF(B203="","",IF(COUNTBLANK(D203:M203)&gt;0,"Faltan respuestas","Completo"))</f>
        <v/>
      </c>
    </row>
    <row r="204">
      <c r="N204" s="5" t="str">
        <f>IF(B204="","",IF(COUNTBLANK(D204:M204)&gt;0,"Faltan respuestas","Completo"))</f>
        <v/>
      </c>
    </row>
    <row r="205">
      <c r="N205" s="5" t="str">
        <f>IF(B205="","",IF(COUNTBLANK(D205:M205)&gt;0,"Faltan respuestas","Completo"))</f>
        <v/>
      </c>
    </row>
  </sheetData>
  <autoFilter ref="A1:N205"/>
  <dataValidations count="11">
    <dataValidation type="list" allowBlank="1" showErrorMessage="1" sqref="A2:A205">
      <formula1>"Sí,No"</formula1>
    </dataValidation>
    <dataValidation type="list" allowBlank="1" showErrorMessage="1" sqref="D2:D205">
      <formula1>"Sí,No"</formula1>
    </dataValidation>
    <dataValidation type="list" allowBlank="1" showErrorMessage="1" sqref="E2:E205">
      <formula1>"Sí,No"</formula1>
    </dataValidation>
    <dataValidation type="list" allowBlank="1" showErrorMessage="1" sqref="F2:F205">
      <formula1>"Sí,No"</formula1>
    </dataValidation>
    <dataValidation type="list" allowBlank="1" showErrorMessage="1" sqref="G2:G205">
      <formula1>"Sí,No"</formula1>
    </dataValidation>
    <dataValidation type="list" allowBlank="1" showErrorMessage="1" sqref="H2:H205">
      <formula1>"Sí,No"</formula1>
    </dataValidation>
    <dataValidation type="list" allowBlank="1" showErrorMessage="1" sqref="I2:I205">
      <formula1>"Sí,No"</formula1>
    </dataValidation>
    <dataValidation type="list" allowBlank="1" showErrorMessage="1" sqref="J2:J205">
      <formula1>"Sí,No"</formula1>
    </dataValidation>
    <dataValidation type="list" allowBlank="1" showErrorMessage="1" sqref="K2:K205">
      <formula1>"Sí,No"</formula1>
    </dataValidation>
    <dataValidation type="list" allowBlank="1" showErrorMessage="1" sqref="L2:L205">
      <formula1>"Sí,No"</formula1>
    </dataValidation>
    <dataValidation type="list" allowBlank="1" showErrorMessage="1" sqref="M2:M205">
      <formula1>"Sí,No"</formula1>
    </dataValidation>
  </dataValidations>
  <pageMargins left="0.5" right="0.5" top="0.6" bottom="0.8" header="0.3" footer="0.4"/>
  <pageSetup paperSize="9" orientation="landscape" fitToWidth="1" fitToHeight="0"/>
  <headerFooter>
    <oddFooter>&amp;L&amp;8auditans.com/recursos/matriz-documental-de-contratistas-excel
Versión 1.0 · 20 de abril de 2026&amp;R&amp;8
Página &amp;P de &amp;N</oddFooter>
  </headerFooter>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26" customWidth="1"/>
    <col min="2" max="2" width="38" customWidth="1"/>
    <col min="3" max="3" width="18" customWidth="1"/>
    <col min="4" max="4" width="24" customWidth="1"/>
    <col min="5" max="5" width="24" customWidth="1"/>
    <col min="6" max="6" width="26" customWidth="1"/>
    <col min="7" max="7" width="11" customWidth="1"/>
    <col min="8" max="8" width="34" customWidth="1"/>
    <col min="9" max="9" width="10" customWidth="1"/>
    <col min="10" max="10" width="10" customWidth="1"/>
    <col min="11" max="11" width="70" customWidth="1"/>
  </cols>
  <sheetData>
    <row r="1">
      <c r="A1" s="1" t="inlineStr">
        <is>
          <t xml:space="preserve">Contratista</t>
        </is>
      </c>
      <c r="B1" s="1" t="inlineStr">
        <is>
          <t xml:space="preserve">Requisito</t>
        </is>
      </c>
      <c r="C1" s="1" t="inlineStr">
        <is>
          <t xml:space="preserve">Se le pide a</t>
        </is>
      </c>
      <c r="D1" s="1" t="inlineStr">
        <is>
          <t xml:space="preserve">Vigencia</t>
        </is>
      </c>
      <c r="E1" s="1" t="inlineStr">
        <is>
          <t xml:space="preserve">Plazo o entrega</t>
        </is>
      </c>
      <c r="F1" s="1" t="inlineStr">
        <is>
          <t xml:space="preserve">Se pide si</t>
        </is>
      </c>
      <c r="G1" s="1" t="inlineStr">
        <is>
          <t xml:space="preserve">Respuesta</t>
        </is>
      </c>
      <c r="H1" s="1" t="inlineStr">
        <is>
          <t xml:space="preserve">Sitios</t>
        </is>
      </c>
      <c r="I1" s="1" t="inlineStr">
        <is>
          <t xml:space="preserve">Se le pide</t>
        </is>
      </c>
      <c r="J1" s="1" t="inlineStr">
        <is>
          <t xml:space="preserve">Frena el ingreso</t>
        </is>
      </c>
      <c r="K1" s="1" t="inlineStr">
        <is>
          <t xml:space="preserve">Qué verificar</t>
        </is>
      </c>
    </row>
    <row r="2">
      <c r="A2" s="5" t="str">
        <f>IF(B2="","",IFERROR(INDEX(Contratistas!$B:$B,MATCH("Sí",Contratistas!$A:$A,0))&amp;"","Sin elegir"))</f>
        <v>Montajes Industriales</v>
      </c>
      <c r="B2" s="5" t="str">
        <f>INDEX(Matriz!$A:$A,2)&amp;""</f>
        <v>Constancia de inscripción en ARCA (ex AFIP)</v>
      </c>
      <c r="C2" s="5" t="str">
        <f>INDEX(Matriz!$B:$B,2)&amp;""</f>
        <v>Firma</v>
      </c>
      <c r="D2" s="5" t="str">
        <f>INDEX(Matriz!$E:$E,2)&amp;""</f>
        <v>Anual en un mes fijo</v>
      </c>
      <c r="E2" s="5" t="str">
        <f>INDEX(Matriz!$F:$F,2)&amp;""</f>
        <v>Febrero</v>
      </c>
      <c r="F2" s="5" t="str">
        <f>INDEX(Matriz!$D:$D,2)&amp;""</f>
        <v>Siempre</v>
      </c>
      <c r="G2" s="5" t="str">
        <f>IF(B2="","",IF(F2="Siempre","Sí",IFERROR(INDEX(Contratistas!$A:$Z,MATCH("Sí",Contratistas!$A:$A,0),MATCH(F2,Contratistas!$A$1:$Z$1,0))&amp;"","Revisar")))</f>
        <v>Sí</v>
      </c>
      <c r="H2" s="5" t="str">
        <f>IF(B2="","",IFERROR(IF(AND(INDEX(Matriz!$G:$G,2)="Sí",INDEX(Contratistas!$K:$K,MATCH("Sí",Contratistas!$A:$A,0))="Sí"),Matriz!$G$1&amp;". ","")&amp;IF(AND(INDEX(Matriz!$H:$H,2)="Sí",INDEX(Contratistas!$L:$L,MATCH("Sí",Contratistas!$A:$A,0))="Sí"),Matriz!$H$1&amp;". ","")&amp;IF(AND(INDEX(Matriz!$I:$I,2)="Sí",INDEX(Contratistas!$M:$M,MATCH("Sí",Contratistas!$A:$A,0))="Sí"),Matriz!$I$1&amp;". ",""),""))</f>
        <v>Planta principal. Planta Pilar. </v>
      </c>
      <c r="I2" s="5" t="str">
        <f>IF(B2="","",IF(A2="Sin elegir","Revisar",IF(G2="Sí",IF(H2="","No","Sí"),IF(G2="No","No","Revisar"))))</f>
        <v>Sí</v>
      </c>
      <c r="J2" s="5" t="str">
        <f>IF(I2="Sí",INDEX(Matriz!$J:$J,2)&amp;"","")</f>
        <v>No</v>
      </c>
      <c r="K2" s="8" t="str">
        <f>INDEX(Matriz!$L:$L,2)&amp;""</f>
        <v>Que el CUIT coincida con el del contrato y que la actividad tenga relación con el trabajo.</v>
      </c>
    </row>
    <row r="3">
      <c r="A3" s="5" t="str">
        <f>IF(B3="","",IFERROR(INDEX(Contratistas!$B:$B,MATCH("Sí",Contratistas!$A:$A,0))&amp;"","Sin elegir"))</f>
        <v>Montajes Industriales</v>
      </c>
      <c r="B3" s="5" t="str">
        <f>INDEX(Matriz!$A:$A,3)&amp;""</f>
        <v>Certificado de cobertura de la ART con nómina</v>
      </c>
      <c r="C3" s="5" t="str">
        <f>INDEX(Matriz!$B:$B,3)&amp;""</f>
        <v>Firma</v>
      </c>
      <c r="D3" s="5" t="str">
        <f>INDEX(Matriz!$E:$E,3)&amp;""</f>
        <v>Mensual</v>
      </c>
      <c r="E3" s="5" t="str">
        <f>INDEX(Matriz!$F:$F,3)&amp;""</f>
        <v>Día 20 del mes siguiente</v>
      </c>
      <c r="F3" s="5" t="str">
        <f>INDEX(Matriz!$D:$D,3)&amp;""</f>
        <v>Tiene empleados</v>
      </c>
      <c r="G3" s="5" t="str">
        <f>IF(B3="","",IF(F3="Siempre","Sí",IFERROR(INDEX(Contratistas!$A:$Z,MATCH("Sí",Contratistas!$A:$A,0),MATCH(F3,Contratistas!$A$1:$Z$1,0))&amp;"","Revisar")))</f>
        <v>Sí</v>
      </c>
      <c r="H3" s="5" t="str">
        <f>IF(B3="","",IFERROR(IF(AND(INDEX(Matriz!$G:$G,3)="Sí",INDEX(Contratistas!$K:$K,MATCH("Sí",Contratistas!$A:$A,0))="Sí"),Matriz!$G$1&amp;". ","")&amp;IF(AND(INDEX(Matriz!$H:$H,3)="Sí",INDEX(Contratistas!$L:$L,MATCH("Sí",Contratistas!$A:$A,0))="Sí"),Matriz!$H$1&amp;". ","")&amp;IF(AND(INDEX(Matriz!$I:$I,3)="Sí",INDEX(Contratistas!$M:$M,MATCH("Sí",Contratistas!$A:$A,0))="Sí"),Matriz!$I$1&amp;". ",""),""))</f>
        <v>Planta principal. Planta Pilar. </v>
      </c>
      <c r="I3" s="5" t="str">
        <f>IF(B3="","",IF(A3="Sin elegir","Revisar",IF(G3="Sí",IF(H3="","No","Sí"),IF(G3="No","No","Revisar"))))</f>
        <v>Sí</v>
      </c>
      <c r="J3" s="5" t="str">
        <f>IF(I3="Sí",INDEX(Matriz!$J:$J,3)&amp;"","")</f>
        <v>Sí</v>
      </c>
      <c r="K3" s="8" t="str">
        <f>INDEX(Matriz!$L:$L,3)&amp;""</f>
        <v>Que figuren todas las personas que van a entrar, con su CUIL, y las fechas de vigencia.</v>
      </c>
    </row>
    <row r="4">
      <c r="A4" s="5" t="str">
        <f>IF(B4="","",IFERROR(INDEX(Contratistas!$B:$B,MATCH("Sí",Contratistas!$A:$A,0))&amp;"","Sin elegir"))</f>
        <v>Montajes Industriales</v>
      </c>
      <c r="B4" s="5" t="str">
        <f>INDEX(Matriz!$A:$A,4)&amp;""</f>
        <v>Cláusula de no repetición a favor de la empresa</v>
      </c>
      <c r="C4" s="5" t="str">
        <f>INDEX(Matriz!$B:$B,4)&amp;""</f>
        <v>Firma</v>
      </c>
      <c r="D4" s="5" t="str">
        <f>INDEX(Matriz!$E:$E,4)&amp;""</f>
        <v>Mensual</v>
      </c>
      <c r="E4" s="5" t="str">
        <f>INDEX(Matriz!$F:$F,4)&amp;""</f>
        <v>Con cada certificado de la ART</v>
      </c>
      <c r="F4" s="5" t="str">
        <f>INDEX(Matriz!$D:$D,4)&amp;""</f>
        <v>Tiene empleados</v>
      </c>
      <c r="G4" s="5" t="str">
        <f>IF(B4="","",IF(F4="Siempre","Sí",IFERROR(INDEX(Contratistas!$A:$Z,MATCH("Sí",Contratistas!$A:$A,0),MATCH(F4,Contratistas!$A$1:$Z$1,0))&amp;"","Revisar")))</f>
        <v>Sí</v>
      </c>
      <c r="H4" s="5" t="str">
        <f>IF(B4="","",IFERROR(IF(AND(INDEX(Matriz!$G:$G,4)="Sí",INDEX(Contratistas!$K:$K,MATCH("Sí",Contratistas!$A:$A,0))="Sí"),Matriz!$G$1&amp;". ","")&amp;IF(AND(INDEX(Matriz!$H:$H,4)="Sí",INDEX(Contratistas!$L:$L,MATCH("Sí",Contratistas!$A:$A,0))="Sí"),Matriz!$H$1&amp;". ","")&amp;IF(AND(INDEX(Matriz!$I:$I,4)="Sí",INDEX(Contratistas!$M:$M,MATCH("Sí",Contratistas!$A:$A,0))="Sí"),Matriz!$I$1&amp;". ",""),""))</f>
        <v>Planta principal. Planta Pilar. </v>
      </c>
      <c r="I4" s="5" t="str">
        <f>IF(B4="","",IF(A4="Sin elegir","Revisar",IF(G4="Sí",IF(H4="","No","Sí"),IF(G4="No","No","Revisar"))))</f>
        <v>Sí</v>
      </c>
      <c r="J4" s="5" t="str">
        <f>IF(I4="Sí",INDEX(Matriz!$J:$J,4)&amp;"","")</f>
        <v>Sí</v>
      </c>
      <c r="K4" s="8" t="str">
        <f>INDEX(Matriz!$L:$L,4)&amp;""</f>
        <v>Que esté emitida a favor de la empresa, con su razón social y su CUIT exactos.</v>
      </c>
    </row>
    <row r="5">
      <c r="A5" s="5" t="str">
        <f>IF(B5="","",IFERROR(INDEX(Contratistas!$B:$B,MATCH("Sí",Contratistas!$A:$A,0))&amp;"","Sin elegir"))</f>
        <v>Montajes Industriales</v>
      </c>
      <c r="B5" s="5" t="str">
        <f>INDEX(Matriz!$A:$A,5)&amp;""</f>
        <v>Seguro de vida obligatorio</v>
      </c>
      <c r="C5" s="5" t="str">
        <f>INDEX(Matriz!$B:$B,5)&amp;""</f>
        <v>Firma</v>
      </c>
      <c r="D5" s="5" t="str">
        <f>INDEX(Matriz!$E:$E,5)&amp;""</f>
        <v>Con fecha impresa</v>
      </c>
      <c r="E5" s="5" t="str">
        <f>INDEX(Matriz!$F:$F,5)&amp;""</f>
        <v/>
      </c>
      <c r="F5" s="5" t="str">
        <f>INDEX(Matriz!$D:$D,5)&amp;""</f>
        <v>Tiene empleados</v>
      </c>
      <c r="G5" s="5" t="str">
        <f>IF(B5="","",IF(F5="Siempre","Sí",IFERROR(INDEX(Contratistas!$A:$Z,MATCH("Sí",Contratistas!$A:$A,0),MATCH(F5,Contratistas!$A$1:$Z$1,0))&amp;"","Revisar")))</f>
        <v>Sí</v>
      </c>
      <c r="H5" s="5" t="str">
        <f>IF(B5="","",IFERROR(IF(AND(INDEX(Matriz!$G:$G,5)="Sí",INDEX(Contratistas!$K:$K,MATCH("Sí",Contratistas!$A:$A,0))="Sí"),Matriz!$G$1&amp;". ","")&amp;IF(AND(INDEX(Matriz!$H:$H,5)="Sí",INDEX(Contratistas!$L:$L,MATCH("Sí",Contratistas!$A:$A,0))="Sí"),Matriz!$H$1&amp;". ","")&amp;IF(AND(INDEX(Matriz!$I:$I,5)="Sí",INDEX(Contratistas!$M:$M,MATCH("Sí",Contratistas!$A:$A,0))="Sí"),Matriz!$I$1&amp;". ",""),""))</f>
        <v>Planta principal. Planta Pilar. </v>
      </c>
      <c r="I5" s="5" t="str">
        <f>IF(B5="","",IF(A5="Sin elegir","Revisar",IF(G5="Sí",IF(H5="","No","Sí"),IF(G5="No","No","Revisar"))))</f>
        <v>Sí</v>
      </c>
      <c r="J5" s="5" t="str">
        <f>IF(I5="Sí",INDEX(Matriz!$J:$J,5)&amp;"","")</f>
        <v>No</v>
      </c>
      <c r="K5" s="8" t="str">
        <f>INDEX(Matriz!$L:$L,5)&amp;""</f>
        <v>Póliza vigente y constancia de pago; la nómina, si la aseguradora la emite.</v>
      </c>
    </row>
    <row r="6">
      <c r="A6" s="5" t="str">
        <f>IF(B6="","",IFERROR(INDEX(Contratistas!$B:$B,MATCH("Sí",Contratistas!$A:$A,0))&amp;"","Sin elegir"))</f>
        <v>Montajes Industriales</v>
      </c>
      <c r="B6" s="5" t="str">
        <f>INDEX(Matriz!$A:$A,6)&amp;""</f>
        <v>F.931 con acuse y comprobante de pago</v>
      </c>
      <c r="C6" s="5" t="str">
        <f>INDEX(Matriz!$B:$B,6)&amp;""</f>
        <v>Firma</v>
      </c>
      <c r="D6" s="5" t="str">
        <f>INDEX(Matriz!$E:$E,6)&amp;""</f>
        <v>Mensual</v>
      </c>
      <c r="E6" s="5" t="str">
        <f>INDEX(Matriz!$F:$F,6)&amp;""</f>
        <v>Día 20 del mes siguiente</v>
      </c>
      <c r="F6" s="5" t="str">
        <f>INDEX(Matriz!$D:$D,6)&amp;""</f>
        <v>Tiene empleados</v>
      </c>
      <c r="G6" s="5" t="str">
        <f>IF(B6="","",IF(F6="Siempre","Sí",IFERROR(INDEX(Contratistas!$A:$Z,MATCH("Sí",Contratistas!$A:$A,0),MATCH(F6,Contratistas!$A$1:$Z$1,0))&amp;"","Revisar")))</f>
        <v>Sí</v>
      </c>
      <c r="H6" s="5" t="str">
        <f>IF(B6="","",IFERROR(IF(AND(INDEX(Matriz!$G:$G,6)="Sí",INDEX(Contratistas!$K:$K,MATCH("Sí",Contratistas!$A:$A,0))="Sí"),Matriz!$G$1&amp;". ","")&amp;IF(AND(INDEX(Matriz!$H:$H,6)="Sí",INDEX(Contratistas!$L:$L,MATCH("Sí",Contratistas!$A:$A,0))="Sí"),Matriz!$H$1&amp;". ","")&amp;IF(AND(INDEX(Matriz!$I:$I,6)="Sí",INDEX(Contratistas!$M:$M,MATCH("Sí",Contratistas!$A:$A,0))="Sí"),Matriz!$I$1&amp;". ",""),""))</f>
        <v>Planta principal. Planta Pilar. </v>
      </c>
      <c r="I6" s="5" t="str">
        <f>IF(B6="","",IF(A6="Sin elegir","Revisar",IF(G6="Sí",IF(H6="","No","Sí"),IF(G6="No","No","Revisar"))))</f>
        <v>Sí</v>
      </c>
      <c r="J6" s="5" t="str">
        <f>IF(I6="Sí",INDEX(Matriz!$J:$J,6)&amp;"","")</f>
        <v>No</v>
      </c>
      <c r="K6" s="8" t="str">
        <f>INDEX(Matriz!$L:$L,6)&amp;""</f>
        <v>Que el período y el CUIT sean los correctos, que cada persona que ingresó figure en la nómina y que el pago sea por el importe declarado.</v>
      </c>
    </row>
    <row r="7">
      <c r="A7" s="5" t="str">
        <f>IF(B7="","",IFERROR(INDEX(Contratistas!$B:$B,MATCH("Sí",Contratistas!$A:$A,0))&amp;"","Sin elegir"))</f>
        <v>Montajes Industriales</v>
      </c>
      <c r="B7" s="5" t="str">
        <f>INDEX(Matriz!$A:$A,7)&amp;""</f>
        <v>Recibos de sueldo y acreditación en cuenta</v>
      </c>
      <c r="C7" s="5" t="str">
        <f>INDEX(Matriz!$B:$B,7)&amp;""</f>
        <v>Firma</v>
      </c>
      <c r="D7" s="5" t="str">
        <f>INDEX(Matriz!$E:$E,7)&amp;""</f>
        <v>Mensual</v>
      </c>
      <c r="E7" s="5" t="str">
        <f>INDEX(Matriz!$F:$F,7)&amp;""</f>
        <v>Día 20 del mes siguiente</v>
      </c>
      <c r="F7" s="5" t="str">
        <f>INDEX(Matriz!$D:$D,7)&amp;""</f>
        <v>Tiene empleados</v>
      </c>
      <c r="G7" s="5" t="str">
        <f>IF(B7="","",IF(F7="Siempre","Sí",IFERROR(INDEX(Contratistas!$A:$Z,MATCH("Sí",Contratistas!$A:$A,0),MATCH(F7,Contratistas!$A$1:$Z$1,0))&amp;"","Revisar")))</f>
        <v>Sí</v>
      </c>
      <c r="H7" s="5" t="str">
        <f>IF(B7="","",IFERROR(IF(AND(INDEX(Matriz!$G:$G,7)="Sí",INDEX(Contratistas!$K:$K,MATCH("Sí",Contratistas!$A:$A,0))="Sí"),Matriz!$G$1&amp;". ","")&amp;IF(AND(INDEX(Matriz!$H:$H,7)="Sí",INDEX(Contratistas!$L:$L,MATCH("Sí",Contratistas!$A:$A,0))="Sí"),Matriz!$H$1&amp;". ","")&amp;IF(AND(INDEX(Matriz!$I:$I,7)="Sí",INDEX(Contratistas!$M:$M,MATCH("Sí",Contratistas!$A:$A,0))="Sí"),Matriz!$I$1&amp;". ",""),""))</f>
        <v>Planta principal. Planta Pilar. </v>
      </c>
      <c r="I7" s="5" t="str">
        <f>IF(B7="","",IF(A7="Sin elegir","Revisar",IF(G7="Sí",IF(H7="","No","Sí"),IF(G7="No","No","Revisar"))))</f>
        <v>Sí</v>
      </c>
      <c r="J7" s="5" t="str">
        <f>IF(I7="Sí",INDEX(Matriz!$J:$J,7)&amp;"","")</f>
        <v>No</v>
      </c>
      <c r="K7" s="8" t="str">
        <f>INDEX(Matriz!$L:$L,7)&amp;""</f>
        <v>Recibos firmados de quienes trabajaron en el sitio y sueldo acreditado en una cuenta a nombre de cada trabajador.</v>
      </c>
    </row>
    <row r="8">
      <c r="A8" s="5" t="str">
        <f>IF(B8="","",IFERROR(INDEX(Contratistas!$B:$B,MATCH("Sí",Contratistas!$A:$A,0))&amp;"","Sin elegir"))</f>
        <v>Montajes Industriales</v>
      </c>
      <c r="B8" s="5" t="str">
        <f>INDEX(Matriz!$A:$A,8)&amp;""</f>
        <v>Seguro de responsabilidad civil</v>
      </c>
      <c r="C8" s="5" t="str">
        <f>INDEX(Matriz!$B:$B,8)&amp;""</f>
        <v>Firma</v>
      </c>
      <c r="D8" s="5" t="str">
        <f>INDEX(Matriz!$E:$E,8)&amp;""</f>
        <v>Con fecha impresa</v>
      </c>
      <c r="E8" s="5" t="str">
        <f>INDEX(Matriz!$F:$F,8)&amp;""</f>
        <v/>
      </c>
      <c r="F8" s="5" t="str">
        <f>INDEX(Matriz!$D:$D,8)&amp;""</f>
        <v>Siempre</v>
      </c>
      <c r="G8" s="5" t="str">
        <f>IF(B8="","",IF(F8="Siempre","Sí",IFERROR(INDEX(Contratistas!$A:$Z,MATCH("Sí",Contratistas!$A:$A,0),MATCH(F8,Contratistas!$A$1:$Z$1,0))&amp;"","Revisar")))</f>
        <v>Sí</v>
      </c>
      <c r="H8" s="5" t="str">
        <f>IF(B8="","",IFERROR(IF(AND(INDEX(Matriz!$G:$G,8)="Sí",INDEX(Contratistas!$K:$K,MATCH("Sí",Contratistas!$A:$A,0))="Sí"),Matriz!$G$1&amp;". ","")&amp;IF(AND(INDEX(Matriz!$H:$H,8)="Sí",INDEX(Contratistas!$L:$L,MATCH("Sí",Contratistas!$A:$A,0))="Sí"),Matriz!$H$1&amp;". ","")&amp;IF(AND(INDEX(Matriz!$I:$I,8)="Sí",INDEX(Contratistas!$M:$M,MATCH("Sí",Contratistas!$A:$A,0))="Sí"),Matriz!$I$1&amp;". ",""),""))</f>
        <v>Planta principal. Planta Pilar. </v>
      </c>
      <c r="I8" s="5" t="str">
        <f>IF(B8="","",IF(A8="Sin elegir","Revisar",IF(G8="Sí",IF(H8="","No","Sí"),IF(G8="No","No","Revisar"))))</f>
        <v>Sí</v>
      </c>
      <c r="J8" s="5" t="str">
        <f>IF(I8="Sí",INDEX(Matriz!$J:$J,8)&amp;"","")</f>
        <v>No</v>
      </c>
      <c r="K8" s="8" t="str">
        <f>INDEX(Matriz!$L:$L,8)&amp;""</f>
        <v>Suma asegurada, vigencia y que la empresa figure como coasegurada o beneficiaria si el contrato lo pide.</v>
      </c>
    </row>
    <row r="9">
      <c r="A9" s="5" t="str">
        <f>IF(B9="","",IFERROR(INDEX(Contratistas!$B:$B,MATCH("Sí",Contratistas!$A:$A,0))&amp;"","Sin elegir"))</f>
        <v>Montajes Industriales</v>
      </c>
      <c r="B9" s="5" t="str">
        <f>INDEX(Matriz!$A:$A,9)&amp;""</f>
        <v>Política o programa de seguridad e higiene firmado</v>
      </c>
      <c r="C9" s="5" t="str">
        <f>INDEX(Matriz!$B:$B,9)&amp;""</f>
        <v>Firma</v>
      </c>
      <c r="D9" s="5" t="str">
        <f>INDEX(Matriz!$E:$E,9)&amp;""</f>
        <v>Sin vencimiento</v>
      </c>
      <c r="E9" s="5" t="str">
        <f>INDEX(Matriz!$F:$F,9)&amp;""</f>
        <v>Al alta y cuando cambia la tarea</v>
      </c>
      <c r="F9" s="5" t="str">
        <f>INDEX(Matriz!$D:$D,9)&amp;""</f>
        <v>Siempre</v>
      </c>
      <c r="G9" s="5" t="str">
        <f>IF(B9="","",IF(F9="Siempre","Sí",IFERROR(INDEX(Contratistas!$A:$Z,MATCH("Sí",Contratistas!$A:$A,0),MATCH(F9,Contratistas!$A$1:$Z$1,0))&amp;"","Revisar")))</f>
        <v>Sí</v>
      </c>
      <c r="H9" s="5" t="str">
        <f>IF(B9="","",IFERROR(IF(AND(INDEX(Matriz!$G:$G,9)="Sí",INDEX(Contratistas!$K:$K,MATCH("Sí",Contratistas!$A:$A,0))="Sí"),Matriz!$G$1&amp;". ","")&amp;IF(AND(INDEX(Matriz!$H:$H,9)="Sí",INDEX(Contratistas!$L:$L,MATCH("Sí",Contratistas!$A:$A,0))="Sí"),Matriz!$H$1&amp;". ","")&amp;IF(AND(INDEX(Matriz!$I:$I,9)="Sí",INDEX(Contratistas!$M:$M,MATCH("Sí",Contratistas!$A:$A,0))="Sí"),Matriz!$I$1&amp;". ",""),""))</f>
        <v>Planta principal. Planta Pilar. </v>
      </c>
      <c r="I9" s="5" t="str">
        <f>IF(B9="","",IF(A9="Sin elegir","Revisar",IF(G9="Sí",IF(H9="","No","Sí"),IF(G9="No","No","Revisar"))))</f>
        <v>Sí</v>
      </c>
      <c r="J9" s="5" t="str">
        <f>IF(I9="Sí",INDEX(Matriz!$J:$J,9)&amp;"","")</f>
        <v>No</v>
      </c>
      <c r="K9" s="8" t="str">
        <f>INDEX(Matriz!$L:$L,9)&amp;""</f>
        <v>Que esté firmado y que trate las tareas que el contratista va a hacer en el sitio.</v>
      </c>
    </row>
    <row r="10">
      <c r="A10" s="5" t="str">
        <f>IF(B10="","",IFERROR(INDEX(Contratistas!$B:$B,MATCH("Sí",Contratistas!$A:$A,0))&amp;"","Sin elegir"))</f>
        <v>Montajes Industriales</v>
      </c>
      <c r="B10" s="5" t="str">
        <f>INDEX(Matriz!$A:$A,10)&amp;""</f>
        <v>Datos bancarios (CBU)</v>
      </c>
      <c r="C10" s="5" t="str">
        <f>INDEX(Matriz!$B:$B,10)&amp;""</f>
        <v>Firma</v>
      </c>
      <c r="D10" s="5" t="str">
        <f>INDEX(Matriz!$E:$E,10)&amp;""</f>
        <v>Sin vencimiento</v>
      </c>
      <c r="E10" s="5" t="str">
        <f>INDEX(Matriz!$F:$F,10)&amp;""</f>
        <v/>
      </c>
      <c r="F10" s="5" t="str">
        <f>INDEX(Matriz!$D:$D,10)&amp;""</f>
        <v>Siempre</v>
      </c>
      <c r="G10" s="5" t="str">
        <f>IF(B10="","",IF(F10="Siempre","Sí",IFERROR(INDEX(Contratistas!$A:$Z,MATCH("Sí",Contratistas!$A:$A,0),MATCH(F10,Contratistas!$A$1:$Z$1,0))&amp;"","Revisar")))</f>
        <v>Sí</v>
      </c>
      <c r="H10" s="5" t="str">
        <f>IF(B10="","",IFERROR(IF(AND(INDEX(Matriz!$G:$G,10)="Sí",INDEX(Contratistas!$K:$K,MATCH("Sí",Contratistas!$A:$A,0))="Sí"),Matriz!$G$1&amp;". ","")&amp;IF(AND(INDEX(Matriz!$H:$H,10)="Sí",INDEX(Contratistas!$L:$L,MATCH("Sí",Contratistas!$A:$A,0))="Sí"),Matriz!$H$1&amp;". ","")&amp;IF(AND(INDEX(Matriz!$I:$I,10)="Sí",INDEX(Contratistas!$M:$M,MATCH("Sí",Contratistas!$A:$A,0))="Sí"),Matriz!$I$1&amp;". ",""),""))</f>
        <v>Planta principal. Planta Pilar. </v>
      </c>
      <c r="I10" s="5" t="str">
        <f>IF(B10="","",IF(A10="Sin elegir","Revisar",IF(G10="Sí",IF(H10="","No","Sí"),IF(G10="No","No","Revisar"))))</f>
        <v>Sí</v>
      </c>
      <c r="J10" s="5" t="str">
        <f>IF(I10="Sí",INDEX(Matriz!$J:$J,10)&amp;"","")</f>
        <v>No</v>
      </c>
      <c r="K10" s="8" t="str">
        <f>INDEX(Matriz!$L:$L,10)&amp;""</f>
        <v>Que la cuenta esté a nombre de la firma.</v>
      </c>
    </row>
    <row r="11">
      <c r="A11" s="5" t="str">
        <f>IF(B11="","",IFERROR(INDEX(Contratistas!$B:$B,MATCH("Sí",Contratistas!$A:$A,0))&amp;"","Sin elegir"))</f>
        <v>Montajes Industriales</v>
      </c>
      <c r="B11" s="5" t="str">
        <f>INDEX(Matriz!$A:$A,11)&amp;""</f>
        <v>Aviso de obra y programa de seguridad</v>
      </c>
      <c r="C11" s="5" t="str">
        <f>INDEX(Matriz!$B:$B,11)&amp;""</f>
        <v>Firma</v>
      </c>
      <c r="D11" s="5" t="str">
        <f>INDEX(Matriz!$E:$E,11)&amp;""</f>
        <v>Sin vencimiento</v>
      </c>
      <c r="E11" s="5" t="str">
        <f>INDEX(Matriz!$F:$F,11)&amp;""</f>
        <v>Uno por cada contrato</v>
      </c>
      <c r="F11" s="5" t="str">
        <f>INDEX(Matriz!$D:$D,11)&amp;""</f>
        <v>Hace trabajos de construcción</v>
      </c>
      <c r="G11" s="5" t="str">
        <f>IF(B11="","",IF(F11="Siempre","Sí",IFERROR(INDEX(Contratistas!$A:$Z,MATCH("Sí",Contratistas!$A:$A,0),MATCH(F11,Contratistas!$A$1:$Z$1,0))&amp;"","Revisar")))</f>
        <v>No</v>
      </c>
      <c r="H11" s="5" t="str">
        <f>IF(B11="","",IFERROR(IF(AND(INDEX(Matriz!$G:$G,11)="Sí",INDEX(Contratistas!$K:$K,MATCH("Sí",Contratistas!$A:$A,0))="Sí"),Matriz!$G$1&amp;". ","")&amp;IF(AND(INDEX(Matriz!$H:$H,11)="Sí",INDEX(Contratistas!$L:$L,MATCH("Sí",Contratistas!$A:$A,0))="Sí"),Matriz!$H$1&amp;". ","")&amp;IF(AND(INDEX(Matriz!$I:$I,11)="Sí",INDEX(Contratistas!$M:$M,MATCH("Sí",Contratistas!$A:$A,0))="Sí"),Matriz!$I$1&amp;". ",""),""))</f>
        <v>Planta principal. Planta Pilar. </v>
      </c>
      <c r="I11" s="5" t="str">
        <f>IF(B11="","",IF(A11="Sin elegir","Revisar",IF(G11="Sí",IF(H11="","No","Sí"),IF(G11="No","No","Revisar"))))</f>
        <v>No</v>
      </c>
      <c r="J11" s="5" t="str">
        <f>IF(I11="Sí",INDEX(Matriz!$J:$J,11)&amp;"","")</f>
        <v/>
      </c>
      <c r="K11" s="8" t="str">
        <f>INDEX(Matriz!$L:$L,11)&amp;""</f>
        <v>Que correspondan a este trabajo y a este sitio.</v>
      </c>
    </row>
    <row r="12">
      <c r="A12" s="5" t="str">
        <f>IF(B12="","",IFERROR(INDEX(Contratistas!$B:$B,MATCH("Sí",Contratistas!$A:$A,0))&amp;"","Sin elegir"))</f>
        <v>Montajes Industriales</v>
      </c>
      <c r="B12" s="5" t="str">
        <f>INDEX(Matriz!$A:$A,12)&amp;""</f>
        <v>Constancia de monotributo o de autónomos al día</v>
      </c>
      <c r="C12" s="5" t="str">
        <f>INDEX(Matriz!$B:$B,12)&amp;""</f>
        <v>Cada socio o titular</v>
      </c>
      <c r="D12" s="5" t="str">
        <f>INDEX(Matriz!$E:$E,12)&amp;""</f>
        <v>Mensual</v>
      </c>
      <c r="E12" s="5" t="str">
        <f>INDEX(Matriz!$F:$F,12)&amp;""</f>
        <v>Día 20 del mes siguiente</v>
      </c>
      <c r="F12" s="5" t="str">
        <f>INDEX(Matriz!$D:$D,12)&amp;""</f>
        <v>Ingresan independientes</v>
      </c>
      <c r="G12" s="5" t="str">
        <f>IF(B12="","",IF(F12="Siempre","Sí",IFERROR(INDEX(Contratistas!$A:$Z,MATCH("Sí",Contratistas!$A:$A,0),MATCH(F12,Contratistas!$A$1:$Z$1,0))&amp;"","Revisar")))</f>
        <v>Sí</v>
      </c>
      <c r="H12" s="5" t="str">
        <f>IF(B12="","",IFERROR(IF(AND(INDEX(Matriz!$G:$G,12)="Sí",INDEX(Contratistas!$K:$K,MATCH("Sí",Contratistas!$A:$A,0))="Sí"),Matriz!$G$1&amp;". ","")&amp;IF(AND(INDEX(Matriz!$H:$H,12)="Sí",INDEX(Contratistas!$L:$L,MATCH("Sí",Contratistas!$A:$A,0))="Sí"),Matriz!$H$1&amp;". ","")&amp;IF(AND(INDEX(Matriz!$I:$I,12)="Sí",INDEX(Contratistas!$M:$M,MATCH("Sí",Contratistas!$A:$A,0))="Sí"),Matriz!$I$1&amp;". ",""),""))</f>
        <v>Planta principal. Planta Pilar. </v>
      </c>
      <c r="I12" s="5" t="str">
        <f>IF(B12="","",IF(A12="Sin elegir","Revisar",IF(G12="Sí",IF(H12="","No","Sí"),IF(G12="No","No","Revisar"))))</f>
        <v>Sí</v>
      </c>
      <c r="J12" s="5" t="str">
        <f>IF(I12="Sí",INDEX(Matriz!$J:$J,12)&amp;"","")</f>
        <v>No</v>
      </c>
      <c r="K12" s="8" t="str">
        <f>INDEX(Matriz!$L:$L,12)&amp;""</f>
        <v>Que el pago sea del período y que el CUIT sea el de la persona.</v>
      </c>
    </row>
    <row r="13">
      <c r="A13" s="5" t="str">
        <f>IF(B13="","",IFERROR(INDEX(Contratistas!$B:$B,MATCH("Sí",Contratistas!$A:$A,0))&amp;"","Sin elegir"))</f>
        <v>Montajes Industriales</v>
      </c>
      <c r="B13" s="5" t="str">
        <f>INDEX(Matriz!$A:$A,13)&amp;""</f>
        <v>Seguro de accidentes personales</v>
      </c>
      <c r="C13" s="5" t="str">
        <f>INDEX(Matriz!$B:$B,13)&amp;""</f>
        <v>Cada socio o titular</v>
      </c>
      <c r="D13" s="5" t="str">
        <f>INDEX(Matriz!$E:$E,13)&amp;""</f>
        <v>Con fecha impresa</v>
      </c>
      <c r="E13" s="5" t="str">
        <f>INDEX(Matriz!$F:$F,13)&amp;""</f>
        <v/>
      </c>
      <c r="F13" s="5" t="str">
        <f>INDEX(Matriz!$D:$D,13)&amp;""</f>
        <v>Ingresan independientes</v>
      </c>
      <c r="G13" s="5" t="str">
        <f>IF(B13="","",IF(F13="Siempre","Sí",IFERROR(INDEX(Contratistas!$A:$Z,MATCH("Sí",Contratistas!$A:$A,0),MATCH(F13,Contratistas!$A$1:$Z$1,0))&amp;"","Revisar")))</f>
        <v>Sí</v>
      </c>
      <c r="H13" s="5" t="str">
        <f>IF(B13="","",IFERROR(IF(AND(INDEX(Matriz!$G:$G,13)="Sí",INDEX(Contratistas!$K:$K,MATCH("Sí",Contratistas!$A:$A,0))="Sí"),Matriz!$G$1&amp;". ","")&amp;IF(AND(INDEX(Matriz!$H:$H,13)="Sí",INDEX(Contratistas!$L:$L,MATCH("Sí",Contratistas!$A:$A,0))="Sí"),Matriz!$H$1&amp;". ","")&amp;IF(AND(INDEX(Matriz!$I:$I,13)="Sí",INDEX(Contratistas!$M:$M,MATCH("Sí",Contratistas!$A:$A,0))="Sí"),Matriz!$I$1&amp;". ",""),""))</f>
        <v>Planta principal. Planta Pilar. </v>
      </c>
      <c r="I13" s="5" t="str">
        <f>IF(B13="","",IF(A13="Sin elegir","Revisar",IF(G13="Sí",IF(H13="","No","Sí"),IF(G13="No","No","Revisar"))))</f>
        <v>Sí</v>
      </c>
      <c r="J13" s="5" t="str">
        <f>IF(I13="Sí",INDEX(Matriz!$J:$J,13)&amp;"","")</f>
        <v>Sí</v>
      </c>
      <c r="K13" s="8" t="str">
        <f>INDEX(Matriz!$L:$L,13)&amp;""</f>
        <v>Póliza vigente y que la empresa figure como ella lo define: [beneficiaria para la asistencia médica o asegurada adicional].</v>
      </c>
    </row>
    <row r="14">
      <c r="A14" s="5" t="str">
        <f>IF(B14="","",IFERROR(INDEX(Contratistas!$B:$B,MATCH("Sí",Contratistas!$A:$A,0))&amp;"","Sin elegir"))</f>
        <v>Montajes Industriales</v>
      </c>
      <c r="B14" s="5" t="str">
        <f>INDEX(Matriz!$A:$A,14)&amp;""</f>
        <v>Alta temprana en ARCA con CUIL</v>
      </c>
      <c r="C14" s="5" t="str">
        <f>INDEX(Matriz!$B:$B,14)&amp;""</f>
        <v>Cada empleado</v>
      </c>
      <c r="D14" s="5" t="str">
        <f>INDEX(Matriz!$E:$E,14)&amp;""</f>
        <v>Sin vencimiento</v>
      </c>
      <c r="E14" s="5" t="str">
        <f>INDEX(Matriz!$F:$F,14)&amp;""</f>
        <v/>
      </c>
      <c r="F14" s="5" t="str">
        <f>INDEX(Matriz!$D:$D,14)&amp;""</f>
        <v>Tiene empleados</v>
      </c>
      <c r="G14" s="5" t="str">
        <f>IF(B14="","",IF(F14="Siempre","Sí",IFERROR(INDEX(Contratistas!$A:$Z,MATCH("Sí",Contratistas!$A:$A,0),MATCH(F14,Contratistas!$A$1:$Z$1,0))&amp;"","Revisar")))</f>
        <v>Sí</v>
      </c>
      <c r="H14" s="5" t="str">
        <f>IF(B14="","",IFERROR(IF(AND(INDEX(Matriz!$G:$G,14)="Sí",INDEX(Contratistas!$K:$K,MATCH("Sí",Contratistas!$A:$A,0))="Sí"),Matriz!$G$1&amp;". ","")&amp;IF(AND(INDEX(Matriz!$H:$H,14)="Sí",INDEX(Contratistas!$L:$L,MATCH("Sí",Contratistas!$A:$A,0))="Sí"),Matriz!$H$1&amp;". ","")&amp;IF(AND(INDEX(Matriz!$I:$I,14)="Sí",INDEX(Contratistas!$M:$M,MATCH("Sí",Contratistas!$A:$A,0))="Sí"),Matriz!$I$1&amp;". ",""),""))</f>
        <v>Planta principal. Planta Pilar. </v>
      </c>
      <c r="I14" s="5" t="str">
        <f>IF(B14="","",IF(A14="Sin elegir","Revisar",IF(G14="Sí",IF(H14="","No","Sí"),IF(G14="No","No","Revisar"))))</f>
        <v>Sí</v>
      </c>
      <c r="J14" s="5" t="str">
        <f>IF(I14="Sí",INDEX(Matriz!$J:$J,14)&amp;"","")</f>
        <v>No</v>
      </c>
      <c r="K14" s="8" t="str">
        <f>INDEX(Matriz!$L:$L,14)&amp;""</f>
        <v>Que el CUIL sea el de la persona y que el alta sea anterior a su primer ingreso.</v>
      </c>
    </row>
    <row r="15">
      <c r="A15" s="5" t="str">
        <f>IF(B15="","",IFERROR(INDEX(Contratistas!$B:$B,MATCH("Sí",Contratistas!$A:$A,0))&amp;"","Sin elegir"))</f>
        <v>Montajes Industriales</v>
      </c>
      <c r="B15" s="5" t="str">
        <f>INDEX(Matriz!$A:$A,15)&amp;""</f>
        <v>Apto médico</v>
      </c>
      <c r="C15" s="5" t="str">
        <f>INDEX(Matriz!$B:$B,15)&amp;""</f>
        <v>Cada empleado</v>
      </c>
      <c r="D15" s="5" t="str">
        <f>INDEX(Matriz!$E:$E,15)&amp;""</f>
        <v>Por plazo desde su emisión</v>
      </c>
      <c r="E15" s="5" t="str">
        <f>INDEX(Matriz!$F:$F,15)&amp;""</f>
        <v>Un año</v>
      </c>
      <c r="F15" s="5" t="str">
        <f>INDEX(Matriz!$D:$D,15)&amp;""</f>
        <v>Tiene empleados</v>
      </c>
      <c r="G15" s="5" t="str">
        <f>IF(B15="","",IF(F15="Siempre","Sí",IFERROR(INDEX(Contratistas!$A:$Z,MATCH("Sí",Contratistas!$A:$A,0),MATCH(F15,Contratistas!$A$1:$Z$1,0))&amp;"","Revisar")))</f>
        <v>Sí</v>
      </c>
      <c r="H15" s="5" t="str">
        <f>IF(B15="","",IFERROR(IF(AND(INDEX(Matriz!$G:$G,15)="Sí",INDEX(Contratistas!$K:$K,MATCH("Sí",Contratistas!$A:$A,0))="Sí"),Matriz!$G$1&amp;". ","")&amp;IF(AND(INDEX(Matriz!$H:$H,15)="Sí",INDEX(Contratistas!$L:$L,MATCH("Sí",Contratistas!$A:$A,0))="Sí"),Matriz!$H$1&amp;". ","")&amp;IF(AND(INDEX(Matriz!$I:$I,15)="Sí",INDEX(Contratistas!$M:$M,MATCH("Sí",Contratistas!$A:$A,0))="Sí"),Matriz!$I$1&amp;". ",""),""))</f>
        <v>Planta principal. Planta Pilar. </v>
      </c>
      <c r="I15" s="5" t="str">
        <f>IF(B15="","",IF(A15="Sin elegir","Revisar",IF(G15="Sí",IF(H15="","No","Sí"),IF(G15="No","No","Revisar"))))</f>
        <v>Sí</v>
      </c>
      <c r="J15" s="5" t="str">
        <f>IF(I15="Sí",INDEX(Matriz!$J:$J,15)&amp;"","")</f>
        <v>Sí</v>
      </c>
      <c r="K15" s="8" t="str">
        <f>INDEX(Matriz!$L:$L,15)&amp;""</f>
        <v>Nombre y DNI de la persona, fecha del examen y que el apto corresponda al riesgo de la tarea.</v>
      </c>
    </row>
    <row r="16">
      <c r="A16" s="5" t="str">
        <f>IF(B16="","",IFERROR(INDEX(Contratistas!$B:$B,MATCH("Sí",Contratistas!$A:$A,0))&amp;"","Sin elegir"))</f>
        <v>Montajes Industriales</v>
      </c>
      <c r="B16" s="5" t="str">
        <f>INDEX(Matriz!$A:$A,16)&amp;""</f>
        <v>Constancia de entrega de EPP</v>
      </c>
      <c r="C16" s="5" t="str">
        <f>INDEX(Matriz!$B:$B,16)&amp;""</f>
        <v>Cada empleado</v>
      </c>
      <c r="D16" s="5" t="str">
        <f>INDEX(Matriz!$E:$E,16)&amp;""</f>
        <v>Por plazo desde su emisión</v>
      </c>
      <c r="E16" s="5" t="str">
        <f>INDEX(Matriz!$F:$F,16)&amp;""</f>
        <v>Un año</v>
      </c>
      <c r="F16" s="5" t="str">
        <f>INDEX(Matriz!$D:$D,16)&amp;""</f>
        <v>Tiene empleados</v>
      </c>
      <c r="G16" s="5" t="str">
        <f>IF(B16="","",IF(F16="Siempre","Sí",IFERROR(INDEX(Contratistas!$A:$Z,MATCH("Sí",Contratistas!$A:$A,0),MATCH(F16,Contratistas!$A$1:$Z$1,0))&amp;"","Revisar")))</f>
        <v>Sí</v>
      </c>
      <c r="H16" s="5" t="str">
        <f>IF(B16="","",IFERROR(IF(AND(INDEX(Matriz!$G:$G,16)="Sí",INDEX(Contratistas!$K:$K,MATCH("Sí",Contratistas!$A:$A,0))="Sí"),Matriz!$G$1&amp;". ","")&amp;IF(AND(INDEX(Matriz!$H:$H,16)="Sí",INDEX(Contratistas!$L:$L,MATCH("Sí",Contratistas!$A:$A,0))="Sí"),Matriz!$H$1&amp;". ","")&amp;IF(AND(INDEX(Matriz!$I:$I,16)="Sí",INDEX(Contratistas!$M:$M,MATCH("Sí",Contratistas!$A:$A,0))="Sí"),Matriz!$I$1&amp;". ",""),""))</f>
        <v>Planta principal. Planta Pilar. </v>
      </c>
      <c r="I16" s="5" t="str">
        <f>IF(B16="","",IF(A16="Sin elegir","Revisar",IF(G16="Sí",IF(H16="","No","Sí"),IF(G16="No","No","Revisar"))))</f>
        <v>Sí</v>
      </c>
      <c r="J16" s="5" t="str">
        <f>IF(I16="Sí",INDEX(Matriz!$J:$J,16)&amp;"","")</f>
        <v>No</v>
      </c>
      <c r="K16" s="8" t="str">
        <f>INDEX(Matriz!$L:$L,16)&amp;""</f>
        <v>Que esté firmada por el trabajador y que los elementos sean los de su tarea.</v>
      </c>
    </row>
    <row r="17">
      <c r="A17" s="5" t="str">
        <f>IF(B17="","",IFERROR(INDEX(Contratistas!$B:$B,MATCH("Sí",Contratistas!$A:$A,0))&amp;"","Sin elegir"))</f>
        <v>Montajes Industriales</v>
      </c>
      <c r="B17" s="5" t="str">
        <f>INDEX(Matriz!$A:$A,17)&amp;""</f>
        <v>Inducción de seguridad del sitio</v>
      </c>
      <c r="C17" s="5" t="str">
        <f>INDEX(Matriz!$B:$B,17)&amp;""</f>
        <v>Cada empleado</v>
      </c>
      <c r="D17" s="5" t="str">
        <f>INDEX(Matriz!$E:$E,17)&amp;""</f>
        <v>Por plazo desde su emisión</v>
      </c>
      <c r="E17" s="5" t="str">
        <f>INDEX(Matriz!$F:$F,17)&amp;""</f>
        <v>Un año</v>
      </c>
      <c r="F17" s="5" t="str">
        <f>INDEX(Matriz!$D:$D,17)&amp;""</f>
        <v>Tiene empleados</v>
      </c>
      <c r="G17" s="5" t="str">
        <f>IF(B17="","",IF(F17="Siempre","Sí",IFERROR(INDEX(Contratistas!$A:$Z,MATCH("Sí",Contratistas!$A:$A,0),MATCH(F17,Contratistas!$A$1:$Z$1,0))&amp;"","Revisar")))</f>
        <v>Sí</v>
      </c>
      <c r="H17" s="5" t="str">
        <f>IF(B17="","",IFERROR(IF(AND(INDEX(Matriz!$G:$G,17)="Sí",INDEX(Contratistas!$K:$K,MATCH("Sí",Contratistas!$A:$A,0))="Sí"),Matriz!$G$1&amp;". ","")&amp;IF(AND(INDEX(Matriz!$H:$H,17)="Sí",INDEX(Contratistas!$L:$L,MATCH("Sí",Contratistas!$A:$A,0))="Sí"),Matriz!$H$1&amp;". ","")&amp;IF(AND(INDEX(Matriz!$I:$I,17)="Sí",INDEX(Contratistas!$M:$M,MATCH("Sí",Contratistas!$A:$A,0))="Sí"),Matriz!$I$1&amp;". ",""),""))</f>
        <v>Planta principal. Planta Pilar. </v>
      </c>
      <c r="I17" s="5" t="str">
        <f>IF(B17="","",IF(A17="Sin elegir","Revisar",IF(G17="Sí",IF(H17="","No","Sí"),IF(G17="No","No","Revisar"))))</f>
        <v>Sí</v>
      </c>
      <c r="J17" s="5" t="str">
        <f>IF(I17="Sí",INDEX(Matriz!$J:$J,17)&amp;"","")</f>
        <v>Sí</v>
      </c>
      <c r="K17" s="8" t="str">
        <f>INDEX(Matriz!$L:$L,17)&amp;""</f>
        <v>Que la persona la haya hecho y aprobado para el sitio al que ingresa.</v>
      </c>
    </row>
    <row r="18">
      <c r="A18" s="5" t="str">
        <f>IF(B18="","",IFERROR(INDEX(Contratistas!$B:$B,MATCH("Sí",Contratistas!$A:$A,0))&amp;"","Sin elegir"))</f>
        <v>Montajes Industriales</v>
      </c>
      <c r="B18" s="5" t="str">
        <f>INDEX(Matriz!$A:$A,18)&amp;""</f>
        <v>Capacitación de trabajo en altura</v>
      </c>
      <c r="C18" s="5" t="str">
        <f>INDEX(Matriz!$B:$B,18)&amp;""</f>
        <v>Cada empleado</v>
      </c>
      <c r="D18" s="5" t="str">
        <f>INDEX(Matriz!$E:$E,18)&amp;""</f>
        <v>Por plazo desde su emisión</v>
      </c>
      <c r="E18" s="5" t="str">
        <f>INDEX(Matriz!$F:$F,18)&amp;""</f>
        <v>Según el curso</v>
      </c>
      <c r="F18" s="5" t="str">
        <f>INDEX(Matriz!$D:$D,18)&amp;""</f>
        <v>Hace trabajo en altura</v>
      </c>
      <c r="G18" s="5" t="str">
        <f>IF(B18="","",IF(F18="Siempre","Sí",IFERROR(INDEX(Contratistas!$A:$Z,MATCH("Sí",Contratistas!$A:$A,0),MATCH(F18,Contratistas!$A$1:$Z$1,0))&amp;"","Revisar")))</f>
        <v>Sí</v>
      </c>
      <c r="H18" s="5" t="str">
        <f>IF(B18="","",IFERROR(IF(AND(INDEX(Matriz!$G:$G,18)="Sí",INDEX(Contratistas!$K:$K,MATCH("Sí",Contratistas!$A:$A,0))="Sí"),Matriz!$G$1&amp;". ","")&amp;IF(AND(INDEX(Matriz!$H:$H,18)="Sí",INDEX(Contratistas!$L:$L,MATCH("Sí",Contratistas!$A:$A,0))="Sí"),Matriz!$H$1&amp;". ","")&amp;IF(AND(INDEX(Matriz!$I:$I,18)="Sí",INDEX(Contratistas!$M:$M,MATCH("Sí",Contratistas!$A:$A,0))="Sí"),Matriz!$I$1&amp;". ",""),""))</f>
        <v>Planta principal. Planta Pilar. </v>
      </c>
      <c r="I18" s="5" t="str">
        <f>IF(B18="","",IF(A18="Sin elegir","Revisar",IF(G18="Sí",IF(H18="","No","Sí"),IF(G18="No","No","Revisar"))))</f>
        <v>Sí</v>
      </c>
      <c r="J18" s="5" t="str">
        <f>IF(I18="Sí",INDEX(Matriz!$J:$J,18)&amp;"","")</f>
        <v>Sí</v>
      </c>
      <c r="K18" s="8" t="str">
        <f>INDEX(Matriz!$L:$L,18)&amp;""</f>
        <v>Nombre de la persona, fecha del curso y que trate el trabajo que va a hacer.</v>
      </c>
    </row>
    <row r="19">
      <c r="A19" s="5" t="str">
        <f>IF(B19="","",IFERROR(INDEX(Contratistas!$B:$B,MATCH("Sí",Contratistas!$A:$A,0))&amp;"","Sin elegir"))</f>
        <v>Montajes Industriales</v>
      </c>
      <c r="B19" s="5" t="str">
        <f>INDEX(Matriz!$A:$A,19)&amp;""</f>
        <v>Matrícula de electricista</v>
      </c>
      <c r="C19" s="5" t="str">
        <f>INDEX(Matriz!$B:$B,19)&amp;""</f>
        <v>Cada empleado</v>
      </c>
      <c r="D19" s="5" t="str">
        <f>INDEX(Matriz!$E:$E,19)&amp;""</f>
        <v>Con fecha impresa</v>
      </c>
      <c r="E19" s="5" t="str">
        <f>INDEX(Matriz!$F:$F,19)&amp;""</f>
        <v/>
      </c>
      <c r="F19" s="5" t="str">
        <f>INDEX(Matriz!$D:$D,19)&amp;""</f>
        <v>Hace trabajos eléctricos</v>
      </c>
      <c r="G19" s="5" t="str">
        <f>IF(B19="","",IF(F19="Siempre","Sí",IFERROR(INDEX(Contratistas!$A:$Z,MATCH("Sí",Contratistas!$A:$A,0),MATCH(F19,Contratistas!$A$1:$Z$1,0))&amp;"","Revisar")))</f>
        <v>No</v>
      </c>
      <c r="H19" s="5" t="str">
        <f>IF(B19="","",IFERROR(IF(AND(INDEX(Matriz!$G:$G,19)="Sí",INDEX(Contratistas!$K:$K,MATCH("Sí",Contratistas!$A:$A,0))="Sí"),Matriz!$G$1&amp;". ","")&amp;IF(AND(INDEX(Matriz!$H:$H,19)="Sí",INDEX(Contratistas!$L:$L,MATCH("Sí",Contratistas!$A:$A,0))="Sí"),Matriz!$H$1&amp;". ","")&amp;IF(AND(INDEX(Matriz!$I:$I,19)="Sí",INDEX(Contratistas!$M:$M,MATCH("Sí",Contratistas!$A:$A,0))="Sí"),Matriz!$I$1&amp;". ",""),""))</f>
        <v>Planta principal. Planta Pilar. </v>
      </c>
      <c r="I19" s="5" t="str">
        <f>IF(B19="","",IF(A19="Sin elegir","Revisar",IF(G19="Sí",IF(H19="","No","Sí"),IF(G19="No","No","Revisar"))))</f>
        <v>No</v>
      </c>
      <c r="J19" s="5" t="str">
        <f>IF(I19="Sí",INDEX(Matriz!$J:$J,19)&amp;"","")</f>
        <v/>
      </c>
      <c r="K19" s="8" t="str">
        <f>INDEX(Matriz!$L:$L,19)&amp;""</f>
        <v>Que esté vigente y a nombre de la persona.</v>
      </c>
    </row>
    <row r="20">
      <c r="A20" s="5" t="str">
        <f>IF(B20="","",IFERROR(INDEX(Contratistas!$B:$B,MATCH("Sí",Contratistas!$A:$A,0))&amp;"","Sin elegir"))</f>
        <v>Montajes Industriales</v>
      </c>
      <c r="B20" s="5" t="str">
        <f>INDEX(Matriz!$A:$A,20)&amp;""</f>
        <v>Licencia de conducir</v>
      </c>
      <c r="C20" s="5" t="str">
        <f>INDEX(Matriz!$B:$B,20)&amp;""</f>
        <v>Cada empleado</v>
      </c>
      <c r="D20" s="5" t="str">
        <f>INDEX(Matriz!$E:$E,20)&amp;""</f>
        <v>Con fecha impresa</v>
      </c>
      <c r="E20" s="5" t="str">
        <f>INDEX(Matriz!$F:$F,20)&amp;""</f>
        <v/>
      </c>
      <c r="F20" s="5" t="str">
        <f>INDEX(Matriz!$D:$D,20)&amp;""</f>
        <v>Ingresa con vehículos</v>
      </c>
      <c r="G20" s="5" t="str">
        <f>IF(B20="","",IF(F20="Siempre","Sí",IFERROR(INDEX(Contratistas!$A:$Z,MATCH("Sí",Contratistas!$A:$A,0),MATCH(F20,Contratistas!$A$1:$Z$1,0))&amp;"","Revisar")))</f>
        <v>Sí</v>
      </c>
      <c r="H20" s="5" t="str">
        <f>IF(B20="","",IFERROR(IF(AND(INDEX(Matriz!$G:$G,20)="Sí",INDEX(Contratistas!$K:$K,MATCH("Sí",Contratistas!$A:$A,0))="Sí"),Matriz!$G$1&amp;". ","")&amp;IF(AND(INDEX(Matriz!$H:$H,20)="Sí",INDEX(Contratistas!$L:$L,MATCH("Sí",Contratistas!$A:$A,0))="Sí"),Matriz!$H$1&amp;". ","")&amp;IF(AND(INDEX(Matriz!$I:$I,20)="Sí",INDEX(Contratistas!$M:$M,MATCH("Sí",Contratistas!$A:$A,0))="Sí"),Matriz!$I$1&amp;". ",""),""))</f>
        <v>Planta principal. Planta Pilar. </v>
      </c>
      <c r="I20" s="5" t="str">
        <f>IF(B20="","",IF(A20="Sin elegir","Revisar",IF(G20="Sí",IF(H20="","No","Sí"),IF(G20="No","No","Revisar"))))</f>
        <v>Sí</v>
      </c>
      <c r="J20" s="5" t="str">
        <f>IF(I20="Sí",INDEX(Matriz!$J:$J,20)&amp;"","")</f>
        <v>Sí</v>
      </c>
      <c r="K20" s="8" t="str">
        <f>INDEX(Matriz!$L:$L,20)&amp;""</f>
        <v>Que esté vigente y que la categoría corresponda al vehículo que maneja.</v>
      </c>
    </row>
    <row r="21">
      <c r="A21" s="5" t="str">
        <f>IF(B21="","",IFERROR(INDEX(Contratistas!$B:$B,MATCH("Sí",Contratistas!$A:$A,0))&amp;"","Sin elegir"))</f>
        <v>Montajes Industriales</v>
      </c>
      <c r="B21" s="5" t="str">
        <f>INDEX(Matriz!$A:$A,21)&amp;""</f>
        <v>Cédula del vehículo</v>
      </c>
      <c r="C21" s="5" t="str">
        <f>INDEX(Matriz!$B:$B,21)&amp;""</f>
        <v>Cada vehículo</v>
      </c>
      <c r="D21" s="5" t="str">
        <f>INDEX(Matriz!$E:$E,21)&amp;""</f>
        <v>Sin vencimiento</v>
      </c>
      <c r="E21" s="5" t="str">
        <f>INDEX(Matriz!$F:$F,21)&amp;""</f>
        <v/>
      </c>
      <c r="F21" s="5" t="str">
        <f>INDEX(Matriz!$D:$D,21)&amp;""</f>
        <v>Ingresa con vehículos</v>
      </c>
      <c r="G21" s="5" t="str">
        <f>IF(B21="","",IF(F21="Siempre","Sí",IFERROR(INDEX(Contratistas!$A:$Z,MATCH("Sí",Contratistas!$A:$A,0),MATCH(F21,Contratistas!$A$1:$Z$1,0))&amp;"","Revisar")))</f>
        <v>Sí</v>
      </c>
      <c r="H21" s="5" t="str">
        <f>IF(B21="","",IFERROR(IF(AND(INDEX(Matriz!$G:$G,21)="Sí",INDEX(Contratistas!$K:$K,MATCH("Sí",Contratistas!$A:$A,0))="Sí"),Matriz!$G$1&amp;". ","")&amp;IF(AND(INDEX(Matriz!$H:$H,21)="Sí",INDEX(Contratistas!$L:$L,MATCH("Sí",Contratistas!$A:$A,0))="Sí"),Matriz!$H$1&amp;". ","")&amp;IF(AND(INDEX(Matriz!$I:$I,21)="Sí",INDEX(Contratistas!$M:$M,MATCH("Sí",Contratistas!$A:$A,0))="Sí"),Matriz!$I$1&amp;". ",""),""))</f>
        <v>Planta principal. Planta Pilar. </v>
      </c>
      <c r="I21" s="5" t="str">
        <f>IF(B21="","",IF(A21="Sin elegir","Revisar",IF(G21="Sí",IF(H21="","No","Sí"),IF(G21="No","No","Revisar"))))</f>
        <v>Sí</v>
      </c>
      <c r="J21" s="5" t="str">
        <f>IF(I21="Sí",INDEX(Matriz!$J:$J,21)&amp;"","")</f>
        <v>Sí</v>
      </c>
      <c r="K21" s="8" t="str">
        <f>INDEX(Matriz!$L:$L,21)&amp;""</f>
        <v>Que la patente coincida con el vehículo que se presenta.</v>
      </c>
    </row>
    <row r="22">
      <c r="A22" s="5" t="str">
        <f>IF(B22="","",IFERROR(INDEX(Contratistas!$B:$B,MATCH("Sí",Contratistas!$A:$A,0))&amp;"","Sin elegir"))</f>
        <v>Montajes Industriales</v>
      </c>
      <c r="B22" s="5" t="str">
        <f>INDEX(Matriz!$A:$A,22)&amp;""</f>
        <v>Seguro del vehículo con comprobante de pago</v>
      </c>
      <c r="C22" s="5" t="str">
        <f>INDEX(Matriz!$B:$B,22)&amp;""</f>
        <v>Cada vehículo</v>
      </c>
      <c r="D22" s="5" t="str">
        <f>INDEX(Matriz!$E:$E,22)&amp;""</f>
        <v>Con fecha impresa</v>
      </c>
      <c r="E22" s="5" t="str">
        <f>INDEX(Matriz!$F:$F,22)&amp;""</f>
        <v/>
      </c>
      <c r="F22" s="5" t="str">
        <f>INDEX(Matriz!$D:$D,22)&amp;""</f>
        <v>Ingresa con vehículos</v>
      </c>
      <c r="G22" s="5" t="str">
        <f>IF(B22="","",IF(F22="Siempre","Sí",IFERROR(INDEX(Contratistas!$A:$Z,MATCH("Sí",Contratistas!$A:$A,0),MATCH(F22,Contratistas!$A$1:$Z$1,0))&amp;"","Revisar")))</f>
        <v>Sí</v>
      </c>
      <c r="H22" s="5" t="str">
        <f>IF(B22="","",IFERROR(IF(AND(INDEX(Matriz!$G:$G,22)="Sí",INDEX(Contratistas!$K:$K,MATCH("Sí",Contratistas!$A:$A,0))="Sí"),Matriz!$G$1&amp;". ","")&amp;IF(AND(INDEX(Matriz!$H:$H,22)="Sí",INDEX(Contratistas!$L:$L,MATCH("Sí",Contratistas!$A:$A,0))="Sí"),Matriz!$H$1&amp;". ","")&amp;IF(AND(INDEX(Matriz!$I:$I,22)="Sí",INDEX(Contratistas!$M:$M,MATCH("Sí",Contratistas!$A:$A,0))="Sí"),Matriz!$I$1&amp;". ",""),""))</f>
        <v>Planta principal. Planta Pilar. </v>
      </c>
      <c r="I22" s="5" t="str">
        <f>IF(B22="","",IF(A22="Sin elegir","Revisar",IF(G22="Sí",IF(H22="","No","Sí"),IF(G22="No","No","Revisar"))))</f>
        <v>Sí</v>
      </c>
      <c r="J22" s="5" t="str">
        <f>IF(I22="Sí",INDEX(Matriz!$J:$J,22)&amp;"","")</f>
        <v>Sí</v>
      </c>
      <c r="K22" s="8" t="str">
        <f>INDEX(Matriz!$L:$L,22)&amp;""</f>
        <v>Vigencia, patente, cobertura mínima que exige la empresa y comprobante de pago.</v>
      </c>
    </row>
    <row r="23">
      <c r="A23" s="5" t="str">
        <f>IF(B23="","",IFERROR(INDEX(Contratistas!$B:$B,MATCH("Sí",Contratistas!$A:$A,0))&amp;"","Sin elegir"))</f>
        <v>Montajes Industriales</v>
      </c>
      <c r="B23" s="5" t="str">
        <f>INDEX(Matriz!$A:$A,23)&amp;""</f>
        <v>VTV o RTO</v>
      </c>
      <c r="C23" s="5" t="str">
        <f>INDEX(Matriz!$B:$B,23)&amp;""</f>
        <v>Cada vehículo</v>
      </c>
      <c r="D23" s="5" t="str">
        <f>INDEX(Matriz!$E:$E,23)&amp;""</f>
        <v>Con fecha impresa</v>
      </c>
      <c r="E23" s="5" t="str">
        <f>INDEX(Matriz!$F:$F,23)&amp;""</f>
        <v/>
      </c>
      <c r="F23" s="5" t="str">
        <f>INDEX(Matriz!$D:$D,23)&amp;""</f>
        <v>Ingresa con vehículos</v>
      </c>
      <c r="G23" s="5" t="str">
        <f>IF(B23="","",IF(F23="Siempre","Sí",IFERROR(INDEX(Contratistas!$A:$Z,MATCH("Sí",Contratistas!$A:$A,0),MATCH(F23,Contratistas!$A$1:$Z$1,0))&amp;"","Revisar")))</f>
        <v>Sí</v>
      </c>
      <c r="H23" s="5" t="str">
        <f>IF(B23="","",IFERROR(IF(AND(INDEX(Matriz!$G:$G,23)="Sí",INDEX(Contratistas!$K:$K,MATCH("Sí",Contratistas!$A:$A,0))="Sí"),Matriz!$G$1&amp;". ","")&amp;IF(AND(INDEX(Matriz!$H:$H,23)="Sí",INDEX(Contratistas!$L:$L,MATCH("Sí",Contratistas!$A:$A,0))="Sí"),Matriz!$H$1&amp;". ","")&amp;IF(AND(INDEX(Matriz!$I:$I,23)="Sí",INDEX(Contratistas!$M:$M,MATCH("Sí",Contratistas!$A:$A,0))="Sí"),Matriz!$I$1&amp;". ",""),""))</f>
        <v>Planta principal. Planta Pilar. </v>
      </c>
      <c r="I23" s="5" t="str">
        <f>IF(B23="","",IF(A23="Sin elegir","Revisar",IF(G23="Sí",IF(H23="","No","Sí"),IF(G23="No","No","Revisar"))))</f>
        <v>Sí</v>
      </c>
      <c r="J23" s="5" t="str">
        <f>IF(I23="Sí",INDEX(Matriz!$J:$J,23)&amp;"","")</f>
        <v>Sí</v>
      </c>
      <c r="K23" s="8" t="str">
        <f>INDEX(Matriz!$L:$L,23)&amp;""</f>
        <v>Vigencia y patente.</v>
      </c>
    </row>
    <row r="24">
      <c r="A24" s="5" t="str">
        <f>IF(B24="","",IFERROR(INDEX(Contratistas!$B:$B,MATCH("Sí",Contratistas!$A:$A,0))&amp;"","Sin elegir"))</f>
        <v>Montajes Industriales</v>
      </c>
      <c r="B24" s="5" t="str">
        <f>INDEX(Matriz!$A:$A,24)&amp;""</f>
        <v>Certificado de inspección o mantenimiento del equipo</v>
      </c>
      <c r="C24" s="5" t="str">
        <f>INDEX(Matriz!$B:$B,24)&amp;""</f>
        <v>Cada máquina</v>
      </c>
      <c r="D24" s="5" t="str">
        <f>INDEX(Matriz!$E:$E,24)&amp;""</f>
        <v>Por plazo desde su emisión</v>
      </c>
      <c r="E24" s="5" t="str">
        <f>INDEX(Matriz!$F:$F,24)&amp;""</f>
        <v>Según el equipo</v>
      </c>
      <c r="F24" s="5" t="str">
        <f>INDEX(Matriz!$D:$D,24)&amp;""</f>
        <v>Ingresa con maquinaria</v>
      </c>
      <c r="G24" s="5" t="str">
        <f>IF(B24="","",IF(F24="Siempre","Sí",IFERROR(INDEX(Contratistas!$A:$Z,MATCH("Sí",Contratistas!$A:$A,0),MATCH(F24,Contratistas!$A$1:$Z$1,0))&amp;"","Revisar")))</f>
        <v>Sí</v>
      </c>
      <c r="H24" s="5" t="str">
        <f>IF(B24="","",IFERROR(IF(AND(INDEX(Matriz!$G:$G,24)="Sí",INDEX(Contratistas!$K:$K,MATCH("Sí",Contratistas!$A:$A,0))="Sí"),Matriz!$G$1&amp;". ","")&amp;IF(AND(INDEX(Matriz!$H:$H,24)="Sí",INDEX(Contratistas!$L:$L,MATCH("Sí",Contratistas!$A:$A,0))="Sí"),Matriz!$H$1&amp;". ","")&amp;IF(AND(INDEX(Matriz!$I:$I,24)="Sí",INDEX(Contratistas!$M:$M,MATCH("Sí",Contratistas!$A:$A,0))="Sí"),Matriz!$I$1&amp;". ",""),""))</f>
        <v>Planta principal. Planta Pilar. </v>
      </c>
      <c r="I24" s="5" t="str">
        <f>IF(B24="","",IF(A24="Sin elegir","Revisar",IF(G24="Sí",IF(H24="","No","Sí"),IF(G24="No","No","Revisar"))))</f>
        <v>Sí</v>
      </c>
      <c r="J24" s="5" t="str">
        <f>IF(I24="Sí",INDEX(Matriz!$J:$J,24)&amp;"","")</f>
        <v>Sí</v>
      </c>
      <c r="K24" s="8" t="str">
        <f>INDEX(Matriz!$L:$L,24)&amp;""</f>
        <v>Número de serie del equipo y fecha de la inspección o del mantenimiento.</v>
      </c>
    </row>
    <row r="25">
      <c r="A25" s="5" t="str">
        <f>IF(B25="","",IFERROR(INDEX(Contratistas!$B:$B,MATCH("Sí",Contratistas!$A:$A,0))&amp;"","Sin elegir"))</f>
        <v>Montajes Industriales</v>
      </c>
      <c r="B25" s="5" t="str">
        <f>INDEX(Matriz!$A:$A,25)&amp;""</f>
        <v>Capacitación en espacios confinados</v>
      </c>
      <c r="C25" s="5" t="str">
        <f>INDEX(Matriz!$B:$B,25)&amp;""</f>
        <v>Cada empleado</v>
      </c>
      <c r="D25" s="5" t="str">
        <f>INDEX(Matriz!$E:$E,25)&amp;""</f>
        <v>Por plazo desde su emisión</v>
      </c>
      <c r="E25" s="5" t="str">
        <f>INDEX(Matriz!$F:$F,25)&amp;""</f>
        <v>Un año</v>
      </c>
      <c r="F25" s="5" t="str">
        <f>INDEX(Matriz!$D:$D,25)&amp;""</f>
        <v>Tiene empleados</v>
      </c>
      <c r="G25" s="5" t="str">
        <f>IF(B25="","",IF(F25="Siempre","Sí",IFERROR(INDEX(Contratistas!$A:$Z,MATCH("Sí",Contratistas!$A:$A,0),MATCH(F25,Contratistas!$A$1:$Z$1,0))&amp;"","Revisar")))</f>
        <v>Sí</v>
      </c>
      <c r="H25" s="5" t="str">
        <f>IF(B25="","",IFERROR(IF(AND(INDEX(Matriz!$G:$G,25)="Sí",INDEX(Contratistas!$K:$K,MATCH("Sí",Contratistas!$A:$A,0))="Sí"),Matriz!$G$1&amp;". ","")&amp;IF(AND(INDEX(Matriz!$H:$H,25)="Sí",INDEX(Contratistas!$L:$L,MATCH("Sí",Contratistas!$A:$A,0))="Sí"),Matriz!$H$1&amp;". ","")&amp;IF(AND(INDEX(Matriz!$I:$I,25)="Sí",INDEX(Contratistas!$M:$M,MATCH("Sí",Contratistas!$A:$A,0))="Sí"),Matriz!$I$1&amp;". ",""),""))</f>
        <v>Planta Pilar. </v>
      </c>
      <c r="I25" s="5" t="str">
        <f>IF(B25="","",IF(A25="Sin elegir","Revisar",IF(G25="Sí",IF(H25="","No","Sí"),IF(G25="No","No","Revisar"))))</f>
        <v>Sí</v>
      </c>
      <c r="J25" s="5" t="str">
        <f>IF(I25="Sí",INDEX(Matriz!$J:$J,25)&amp;"","")</f>
        <v>Sí</v>
      </c>
      <c r="K25" s="8" t="str">
        <f>INDEX(Matriz!$L:$L,25)&amp;""</f>
        <v>Nombre de la persona, fecha del curso y que trate los espacios confinados del sitio.</v>
      </c>
    </row>
    <row r="26">
      <c r="A26" s="5" t="str">
        <f>IF(B26="","",IFERROR(INDEX(Contratistas!$B:$B,MATCH("Sí",Contratistas!$A:$A,0))&amp;"","Sin elegir"))</f>
        <v/>
      </c>
      <c r="B26" s="5" t="str">
        <f>INDEX(Matriz!$A:$A,26)&amp;""</f>
        <v/>
      </c>
      <c r="C26" s="5" t="str">
        <f>INDEX(Matriz!$B:$B,26)&amp;""</f>
        <v/>
      </c>
      <c r="D26" s="5" t="str">
        <f>INDEX(Matriz!$E:$E,26)&amp;""</f>
        <v/>
      </c>
      <c r="E26" s="5" t="str">
        <f>INDEX(Matriz!$F:$F,26)&amp;""</f>
        <v/>
      </c>
      <c r="F26" s="5" t="str">
        <f>INDEX(Matriz!$D:$D,26)&amp;""</f>
        <v/>
      </c>
      <c r="G26" s="5" t="str">
        <f>IF(B26="","",IF(F26="Siempre","Sí",IFERROR(INDEX(Contratistas!$A:$Z,MATCH("Sí",Contratistas!$A:$A,0),MATCH(F26,Contratistas!$A$1:$Z$1,0))&amp;"","Revisar")))</f>
        <v/>
      </c>
      <c r="H26" s="5" t="str">
        <f>IF(B26="","",IFERROR(IF(AND(INDEX(Matriz!$G:$G,26)="Sí",INDEX(Contratistas!$K:$K,MATCH("Sí",Contratistas!$A:$A,0))="Sí"),Matriz!$G$1&amp;". ","")&amp;IF(AND(INDEX(Matriz!$H:$H,26)="Sí",INDEX(Contratistas!$L:$L,MATCH("Sí",Contratistas!$A:$A,0))="Sí"),Matriz!$H$1&amp;". ","")&amp;IF(AND(INDEX(Matriz!$I:$I,26)="Sí",INDEX(Contratistas!$M:$M,MATCH("Sí",Contratistas!$A:$A,0))="Sí"),Matriz!$I$1&amp;". ",""),""))</f>
        <v/>
      </c>
      <c r="I26" s="5" t="str">
        <f>IF(B26="","",IF(A26="Sin elegir","Revisar",IF(G26="Sí",IF(H26="","No","Sí"),IF(G26="No","No","Revisar"))))</f>
        <v/>
      </c>
      <c r="J26" s="5" t="str">
        <f>IF(I26="Sí",INDEX(Matriz!$J:$J,26)&amp;"","")</f>
        <v/>
      </c>
      <c r="K26" s="8" t="str">
        <f>INDEX(Matriz!$L:$L,26)&amp;""</f>
        <v/>
      </c>
    </row>
    <row r="27">
      <c r="A27" s="5" t="str">
        <f>IF(B27="","",IFERROR(INDEX(Contratistas!$B:$B,MATCH("Sí",Contratistas!$A:$A,0))&amp;"","Sin elegir"))</f>
        <v/>
      </c>
      <c r="B27" s="5" t="str">
        <f>INDEX(Matriz!$A:$A,27)&amp;""</f>
        <v/>
      </c>
      <c r="C27" s="5" t="str">
        <f>INDEX(Matriz!$B:$B,27)&amp;""</f>
        <v/>
      </c>
      <c r="D27" s="5" t="str">
        <f>INDEX(Matriz!$E:$E,27)&amp;""</f>
        <v/>
      </c>
      <c r="E27" s="5" t="str">
        <f>INDEX(Matriz!$F:$F,27)&amp;""</f>
        <v/>
      </c>
      <c r="F27" s="5" t="str">
        <f>INDEX(Matriz!$D:$D,27)&amp;""</f>
        <v/>
      </c>
      <c r="G27" s="5" t="str">
        <f>IF(B27="","",IF(F27="Siempre","Sí",IFERROR(INDEX(Contratistas!$A:$Z,MATCH("Sí",Contratistas!$A:$A,0),MATCH(F27,Contratistas!$A$1:$Z$1,0))&amp;"","Revisar")))</f>
        <v/>
      </c>
      <c r="H27" s="5" t="str">
        <f>IF(B27="","",IFERROR(IF(AND(INDEX(Matriz!$G:$G,27)="Sí",INDEX(Contratistas!$K:$K,MATCH("Sí",Contratistas!$A:$A,0))="Sí"),Matriz!$G$1&amp;". ","")&amp;IF(AND(INDEX(Matriz!$H:$H,27)="Sí",INDEX(Contratistas!$L:$L,MATCH("Sí",Contratistas!$A:$A,0))="Sí"),Matriz!$H$1&amp;". ","")&amp;IF(AND(INDEX(Matriz!$I:$I,27)="Sí",INDEX(Contratistas!$M:$M,MATCH("Sí",Contratistas!$A:$A,0))="Sí"),Matriz!$I$1&amp;". ",""),""))</f>
        <v/>
      </c>
      <c r="I27" s="5" t="str">
        <f>IF(B27="","",IF(A27="Sin elegir","Revisar",IF(G27="Sí",IF(H27="","No","Sí"),IF(G27="No","No","Revisar"))))</f>
        <v/>
      </c>
      <c r="J27" s="5" t="str">
        <f>IF(I27="Sí",INDEX(Matriz!$J:$J,27)&amp;"","")</f>
        <v/>
      </c>
      <c r="K27" s="8" t="str">
        <f>INDEX(Matriz!$L:$L,27)&amp;""</f>
        <v/>
      </c>
    </row>
    <row r="28">
      <c r="A28" s="5" t="str">
        <f>IF(B28="","",IFERROR(INDEX(Contratistas!$B:$B,MATCH("Sí",Contratistas!$A:$A,0))&amp;"","Sin elegir"))</f>
        <v/>
      </c>
      <c r="B28" s="5" t="str">
        <f>INDEX(Matriz!$A:$A,28)&amp;""</f>
        <v/>
      </c>
      <c r="C28" s="5" t="str">
        <f>INDEX(Matriz!$B:$B,28)&amp;""</f>
        <v/>
      </c>
      <c r="D28" s="5" t="str">
        <f>INDEX(Matriz!$E:$E,28)&amp;""</f>
        <v/>
      </c>
      <c r="E28" s="5" t="str">
        <f>INDEX(Matriz!$F:$F,28)&amp;""</f>
        <v/>
      </c>
      <c r="F28" s="5" t="str">
        <f>INDEX(Matriz!$D:$D,28)&amp;""</f>
        <v/>
      </c>
      <c r="G28" s="5" t="str">
        <f>IF(B28="","",IF(F28="Siempre","Sí",IFERROR(INDEX(Contratistas!$A:$Z,MATCH("Sí",Contratistas!$A:$A,0),MATCH(F28,Contratistas!$A$1:$Z$1,0))&amp;"","Revisar")))</f>
        <v/>
      </c>
      <c r="H28" s="5" t="str">
        <f>IF(B28="","",IFERROR(IF(AND(INDEX(Matriz!$G:$G,28)="Sí",INDEX(Contratistas!$K:$K,MATCH("Sí",Contratistas!$A:$A,0))="Sí"),Matriz!$G$1&amp;". ","")&amp;IF(AND(INDEX(Matriz!$H:$H,28)="Sí",INDEX(Contratistas!$L:$L,MATCH("Sí",Contratistas!$A:$A,0))="Sí"),Matriz!$H$1&amp;". ","")&amp;IF(AND(INDEX(Matriz!$I:$I,28)="Sí",INDEX(Contratistas!$M:$M,MATCH("Sí",Contratistas!$A:$A,0))="Sí"),Matriz!$I$1&amp;". ",""),""))</f>
        <v/>
      </c>
      <c r="I28" s="5" t="str">
        <f>IF(B28="","",IF(A28="Sin elegir","Revisar",IF(G28="Sí",IF(H28="","No","Sí"),IF(G28="No","No","Revisar"))))</f>
        <v/>
      </c>
      <c r="J28" s="5" t="str">
        <f>IF(I28="Sí",INDEX(Matriz!$J:$J,28)&amp;"","")</f>
        <v/>
      </c>
      <c r="K28" s="8" t="str">
        <f>INDEX(Matriz!$L:$L,28)&amp;""</f>
        <v/>
      </c>
    </row>
    <row r="29">
      <c r="A29" s="5" t="str">
        <f>IF(B29="","",IFERROR(INDEX(Contratistas!$B:$B,MATCH("Sí",Contratistas!$A:$A,0))&amp;"","Sin elegir"))</f>
        <v/>
      </c>
      <c r="B29" s="5" t="str">
        <f>INDEX(Matriz!$A:$A,29)&amp;""</f>
        <v/>
      </c>
      <c r="C29" s="5" t="str">
        <f>INDEX(Matriz!$B:$B,29)&amp;""</f>
        <v/>
      </c>
      <c r="D29" s="5" t="str">
        <f>INDEX(Matriz!$E:$E,29)&amp;""</f>
        <v/>
      </c>
      <c r="E29" s="5" t="str">
        <f>INDEX(Matriz!$F:$F,29)&amp;""</f>
        <v/>
      </c>
      <c r="F29" s="5" t="str">
        <f>INDEX(Matriz!$D:$D,29)&amp;""</f>
        <v/>
      </c>
      <c r="G29" s="5" t="str">
        <f>IF(B29="","",IF(F29="Siempre","Sí",IFERROR(INDEX(Contratistas!$A:$Z,MATCH("Sí",Contratistas!$A:$A,0),MATCH(F29,Contratistas!$A$1:$Z$1,0))&amp;"","Revisar")))</f>
        <v/>
      </c>
      <c r="H29" s="5" t="str">
        <f>IF(B29="","",IFERROR(IF(AND(INDEX(Matriz!$G:$G,29)="Sí",INDEX(Contratistas!$K:$K,MATCH("Sí",Contratistas!$A:$A,0))="Sí"),Matriz!$G$1&amp;". ","")&amp;IF(AND(INDEX(Matriz!$H:$H,29)="Sí",INDEX(Contratistas!$L:$L,MATCH("Sí",Contratistas!$A:$A,0))="Sí"),Matriz!$H$1&amp;". ","")&amp;IF(AND(INDEX(Matriz!$I:$I,29)="Sí",INDEX(Contratistas!$M:$M,MATCH("Sí",Contratistas!$A:$A,0))="Sí"),Matriz!$I$1&amp;". ",""),""))</f>
        <v/>
      </c>
      <c r="I29" s="5" t="str">
        <f>IF(B29="","",IF(A29="Sin elegir","Revisar",IF(G29="Sí",IF(H29="","No","Sí"),IF(G29="No","No","Revisar"))))</f>
        <v/>
      </c>
      <c r="J29" s="5" t="str">
        <f>IF(I29="Sí",INDEX(Matriz!$J:$J,29)&amp;"","")</f>
        <v/>
      </c>
      <c r="K29" s="8" t="str">
        <f>INDEX(Matriz!$L:$L,29)&amp;""</f>
        <v/>
      </c>
    </row>
    <row r="30">
      <c r="A30" s="5" t="str">
        <f>IF(B30="","",IFERROR(INDEX(Contratistas!$B:$B,MATCH("Sí",Contratistas!$A:$A,0))&amp;"","Sin elegir"))</f>
        <v/>
      </c>
      <c r="B30" s="5" t="str">
        <f>INDEX(Matriz!$A:$A,30)&amp;""</f>
        <v/>
      </c>
      <c r="C30" s="5" t="str">
        <f>INDEX(Matriz!$B:$B,30)&amp;""</f>
        <v/>
      </c>
      <c r="D30" s="5" t="str">
        <f>INDEX(Matriz!$E:$E,30)&amp;""</f>
        <v/>
      </c>
      <c r="E30" s="5" t="str">
        <f>INDEX(Matriz!$F:$F,30)&amp;""</f>
        <v/>
      </c>
      <c r="F30" s="5" t="str">
        <f>INDEX(Matriz!$D:$D,30)&amp;""</f>
        <v/>
      </c>
      <c r="G30" s="5" t="str">
        <f>IF(B30="","",IF(F30="Siempre","Sí",IFERROR(INDEX(Contratistas!$A:$Z,MATCH("Sí",Contratistas!$A:$A,0),MATCH(F30,Contratistas!$A$1:$Z$1,0))&amp;"","Revisar")))</f>
        <v/>
      </c>
      <c r="H30" s="5" t="str">
        <f>IF(B30="","",IFERROR(IF(AND(INDEX(Matriz!$G:$G,30)="Sí",INDEX(Contratistas!$K:$K,MATCH("Sí",Contratistas!$A:$A,0))="Sí"),Matriz!$G$1&amp;". ","")&amp;IF(AND(INDEX(Matriz!$H:$H,30)="Sí",INDEX(Contratistas!$L:$L,MATCH("Sí",Contratistas!$A:$A,0))="Sí"),Matriz!$H$1&amp;". ","")&amp;IF(AND(INDEX(Matriz!$I:$I,30)="Sí",INDEX(Contratistas!$M:$M,MATCH("Sí",Contratistas!$A:$A,0))="Sí"),Matriz!$I$1&amp;". ",""),""))</f>
        <v/>
      </c>
      <c r="I30" s="5" t="str">
        <f>IF(B30="","",IF(A30="Sin elegir","Revisar",IF(G30="Sí",IF(H30="","No","Sí"),IF(G30="No","No","Revisar"))))</f>
        <v/>
      </c>
      <c r="J30" s="5" t="str">
        <f>IF(I30="Sí",INDEX(Matriz!$J:$J,30)&amp;"","")</f>
        <v/>
      </c>
      <c r="K30" s="8" t="str">
        <f>INDEX(Matriz!$L:$L,30)&amp;""</f>
        <v/>
      </c>
    </row>
    <row r="31">
      <c r="A31" s="5" t="str">
        <f>IF(B31="","",IFERROR(INDEX(Contratistas!$B:$B,MATCH("Sí",Contratistas!$A:$A,0))&amp;"","Sin elegir"))</f>
        <v/>
      </c>
      <c r="B31" s="5" t="str">
        <f>INDEX(Matriz!$A:$A,31)&amp;""</f>
        <v/>
      </c>
      <c r="C31" s="5" t="str">
        <f>INDEX(Matriz!$B:$B,31)&amp;""</f>
        <v/>
      </c>
      <c r="D31" s="5" t="str">
        <f>INDEX(Matriz!$E:$E,31)&amp;""</f>
        <v/>
      </c>
      <c r="E31" s="5" t="str">
        <f>INDEX(Matriz!$F:$F,31)&amp;""</f>
        <v/>
      </c>
      <c r="F31" s="5" t="str">
        <f>INDEX(Matriz!$D:$D,31)&amp;""</f>
        <v/>
      </c>
      <c r="G31" s="5" t="str">
        <f>IF(B31="","",IF(F31="Siempre","Sí",IFERROR(INDEX(Contratistas!$A:$Z,MATCH("Sí",Contratistas!$A:$A,0),MATCH(F31,Contratistas!$A$1:$Z$1,0))&amp;"","Revisar")))</f>
        <v/>
      </c>
      <c r="H31" s="5" t="str">
        <f>IF(B31="","",IFERROR(IF(AND(INDEX(Matriz!$G:$G,31)="Sí",INDEX(Contratistas!$K:$K,MATCH("Sí",Contratistas!$A:$A,0))="Sí"),Matriz!$G$1&amp;". ","")&amp;IF(AND(INDEX(Matriz!$H:$H,31)="Sí",INDEX(Contratistas!$L:$L,MATCH("Sí",Contratistas!$A:$A,0))="Sí"),Matriz!$H$1&amp;". ","")&amp;IF(AND(INDEX(Matriz!$I:$I,31)="Sí",INDEX(Contratistas!$M:$M,MATCH("Sí",Contratistas!$A:$A,0))="Sí"),Matriz!$I$1&amp;". ",""),""))</f>
        <v/>
      </c>
      <c r="I31" s="5" t="str">
        <f>IF(B31="","",IF(A31="Sin elegir","Revisar",IF(G31="Sí",IF(H31="","No","Sí"),IF(G31="No","No","Revisar"))))</f>
        <v/>
      </c>
      <c r="J31" s="5" t="str">
        <f>IF(I31="Sí",INDEX(Matriz!$J:$J,31)&amp;"","")</f>
        <v/>
      </c>
      <c r="K31" s="8" t="str">
        <f>INDEX(Matriz!$L:$L,31)&amp;""</f>
        <v/>
      </c>
    </row>
    <row r="32">
      <c r="A32" s="5" t="str">
        <f>IF(B32="","",IFERROR(INDEX(Contratistas!$B:$B,MATCH("Sí",Contratistas!$A:$A,0))&amp;"","Sin elegir"))</f>
        <v/>
      </c>
      <c r="B32" s="5" t="str">
        <f>INDEX(Matriz!$A:$A,32)&amp;""</f>
        <v/>
      </c>
      <c r="C32" s="5" t="str">
        <f>INDEX(Matriz!$B:$B,32)&amp;""</f>
        <v/>
      </c>
      <c r="D32" s="5" t="str">
        <f>INDEX(Matriz!$E:$E,32)&amp;""</f>
        <v/>
      </c>
      <c r="E32" s="5" t="str">
        <f>INDEX(Matriz!$F:$F,32)&amp;""</f>
        <v/>
      </c>
      <c r="F32" s="5" t="str">
        <f>INDEX(Matriz!$D:$D,32)&amp;""</f>
        <v/>
      </c>
      <c r="G32" s="5" t="str">
        <f>IF(B32="","",IF(F32="Siempre","Sí",IFERROR(INDEX(Contratistas!$A:$Z,MATCH("Sí",Contratistas!$A:$A,0),MATCH(F32,Contratistas!$A$1:$Z$1,0))&amp;"","Revisar")))</f>
        <v/>
      </c>
      <c r="H32" s="5" t="str">
        <f>IF(B32="","",IFERROR(IF(AND(INDEX(Matriz!$G:$G,32)="Sí",INDEX(Contratistas!$K:$K,MATCH("Sí",Contratistas!$A:$A,0))="Sí"),Matriz!$G$1&amp;". ","")&amp;IF(AND(INDEX(Matriz!$H:$H,32)="Sí",INDEX(Contratistas!$L:$L,MATCH("Sí",Contratistas!$A:$A,0))="Sí"),Matriz!$H$1&amp;". ","")&amp;IF(AND(INDEX(Matriz!$I:$I,32)="Sí",INDEX(Contratistas!$M:$M,MATCH("Sí",Contratistas!$A:$A,0))="Sí"),Matriz!$I$1&amp;". ",""),""))</f>
        <v/>
      </c>
      <c r="I32" s="5" t="str">
        <f>IF(B32="","",IF(A32="Sin elegir","Revisar",IF(G32="Sí",IF(H32="","No","Sí"),IF(G32="No","No","Revisar"))))</f>
        <v/>
      </c>
      <c r="J32" s="5" t="str">
        <f>IF(I32="Sí",INDEX(Matriz!$J:$J,32)&amp;"","")</f>
        <v/>
      </c>
      <c r="K32" s="8" t="str">
        <f>INDEX(Matriz!$L:$L,32)&amp;""</f>
        <v/>
      </c>
    </row>
    <row r="33">
      <c r="A33" s="5" t="str">
        <f>IF(B33="","",IFERROR(INDEX(Contratistas!$B:$B,MATCH("Sí",Contratistas!$A:$A,0))&amp;"","Sin elegir"))</f>
        <v/>
      </c>
      <c r="B33" s="5" t="str">
        <f>INDEX(Matriz!$A:$A,33)&amp;""</f>
        <v/>
      </c>
      <c r="C33" s="5" t="str">
        <f>INDEX(Matriz!$B:$B,33)&amp;""</f>
        <v/>
      </c>
      <c r="D33" s="5" t="str">
        <f>INDEX(Matriz!$E:$E,33)&amp;""</f>
        <v/>
      </c>
      <c r="E33" s="5" t="str">
        <f>INDEX(Matriz!$F:$F,33)&amp;""</f>
        <v/>
      </c>
      <c r="F33" s="5" t="str">
        <f>INDEX(Matriz!$D:$D,33)&amp;""</f>
        <v/>
      </c>
      <c r="G33" s="5" t="str">
        <f>IF(B33="","",IF(F33="Siempre","Sí",IFERROR(INDEX(Contratistas!$A:$Z,MATCH("Sí",Contratistas!$A:$A,0),MATCH(F33,Contratistas!$A$1:$Z$1,0))&amp;"","Revisar")))</f>
        <v/>
      </c>
      <c r="H33" s="5" t="str">
        <f>IF(B33="","",IFERROR(IF(AND(INDEX(Matriz!$G:$G,33)="Sí",INDEX(Contratistas!$K:$K,MATCH("Sí",Contratistas!$A:$A,0))="Sí"),Matriz!$G$1&amp;". ","")&amp;IF(AND(INDEX(Matriz!$H:$H,33)="Sí",INDEX(Contratistas!$L:$L,MATCH("Sí",Contratistas!$A:$A,0))="Sí"),Matriz!$H$1&amp;". ","")&amp;IF(AND(INDEX(Matriz!$I:$I,33)="Sí",INDEX(Contratistas!$M:$M,MATCH("Sí",Contratistas!$A:$A,0))="Sí"),Matriz!$I$1&amp;". ",""),""))</f>
        <v/>
      </c>
      <c r="I33" s="5" t="str">
        <f>IF(B33="","",IF(A33="Sin elegir","Revisar",IF(G33="Sí",IF(H33="","No","Sí"),IF(G33="No","No","Revisar"))))</f>
        <v/>
      </c>
      <c r="J33" s="5" t="str">
        <f>IF(I33="Sí",INDEX(Matriz!$J:$J,33)&amp;"","")</f>
        <v/>
      </c>
      <c r="K33" s="8" t="str">
        <f>INDEX(Matriz!$L:$L,33)&amp;""</f>
        <v/>
      </c>
    </row>
    <row r="34">
      <c r="A34" s="5" t="str">
        <f>IF(B34="","",IFERROR(INDEX(Contratistas!$B:$B,MATCH("Sí",Contratistas!$A:$A,0))&amp;"","Sin elegir"))</f>
        <v/>
      </c>
      <c r="B34" s="5" t="str">
        <f>INDEX(Matriz!$A:$A,34)&amp;""</f>
        <v/>
      </c>
      <c r="C34" s="5" t="str">
        <f>INDEX(Matriz!$B:$B,34)&amp;""</f>
        <v/>
      </c>
      <c r="D34" s="5" t="str">
        <f>INDEX(Matriz!$E:$E,34)&amp;""</f>
        <v/>
      </c>
      <c r="E34" s="5" t="str">
        <f>INDEX(Matriz!$F:$F,34)&amp;""</f>
        <v/>
      </c>
      <c r="F34" s="5" t="str">
        <f>INDEX(Matriz!$D:$D,34)&amp;""</f>
        <v/>
      </c>
      <c r="G34" s="5" t="str">
        <f>IF(B34="","",IF(F34="Siempre","Sí",IFERROR(INDEX(Contratistas!$A:$Z,MATCH("Sí",Contratistas!$A:$A,0),MATCH(F34,Contratistas!$A$1:$Z$1,0))&amp;"","Revisar")))</f>
        <v/>
      </c>
      <c r="H34" s="5" t="str">
        <f>IF(B34="","",IFERROR(IF(AND(INDEX(Matriz!$G:$G,34)="Sí",INDEX(Contratistas!$K:$K,MATCH("Sí",Contratistas!$A:$A,0))="Sí"),Matriz!$G$1&amp;". ","")&amp;IF(AND(INDEX(Matriz!$H:$H,34)="Sí",INDEX(Contratistas!$L:$L,MATCH("Sí",Contratistas!$A:$A,0))="Sí"),Matriz!$H$1&amp;". ","")&amp;IF(AND(INDEX(Matriz!$I:$I,34)="Sí",INDEX(Contratistas!$M:$M,MATCH("Sí",Contratistas!$A:$A,0))="Sí"),Matriz!$I$1&amp;". ",""),""))</f>
        <v/>
      </c>
      <c r="I34" s="5" t="str">
        <f>IF(B34="","",IF(A34="Sin elegir","Revisar",IF(G34="Sí",IF(H34="","No","Sí"),IF(G34="No","No","Revisar"))))</f>
        <v/>
      </c>
      <c r="J34" s="5" t="str">
        <f>IF(I34="Sí",INDEX(Matriz!$J:$J,34)&amp;"","")</f>
        <v/>
      </c>
      <c r="K34" s="8" t="str">
        <f>INDEX(Matriz!$L:$L,34)&amp;""</f>
        <v/>
      </c>
    </row>
    <row r="35">
      <c r="A35" s="5" t="str">
        <f>IF(B35="","",IFERROR(INDEX(Contratistas!$B:$B,MATCH("Sí",Contratistas!$A:$A,0))&amp;"","Sin elegir"))</f>
        <v/>
      </c>
      <c r="B35" s="5" t="str">
        <f>INDEX(Matriz!$A:$A,35)&amp;""</f>
        <v/>
      </c>
      <c r="C35" s="5" t="str">
        <f>INDEX(Matriz!$B:$B,35)&amp;""</f>
        <v/>
      </c>
      <c r="D35" s="5" t="str">
        <f>INDEX(Matriz!$E:$E,35)&amp;""</f>
        <v/>
      </c>
      <c r="E35" s="5" t="str">
        <f>INDEX(Matriz!$F:$F,35)&amp;""</f>
        <v/>
      </c>
      <c r="F35" s="5" t="str">
        <f>INDEX(Matriz!$D:$D,35)&amp;""</f>
        <v/>
      </c>
      <c r="G35" s="5" t="str">
        <f>IF(B35="","",IF(F35="Siempre","Sí",IFERROR(INDEX(Contratistas!$A:$Z,MATCH("Sí",Contratistas!$A:$A,0),MATCH(F35,Contratistas!$A$1:$Z$1,0))&amp;"","Revisar")))</f>
        <v/>
      </c>
      <c r="H35" s="5" t="str">
        <f>IF(B35="","",IFERROR(IF(AND(INDEX(Matriz!$G:$G,35)="Sí",INDEX(Contratistas!$K:$K,MATCH("Sí",Contratistas!$A:$A,0))="Sí"),Matriz!$G$1&amp;". ","")&amp;IF(AND(INDEX(Matriz!$H:$H,35)="Sí",INDEX(Contratistas!$L:$L,MATCH("Sí",Contratistas!$A:$A,0))="Sí"),Matriz!$H$1&amp;". ","")&amp;IF(AND(INDEX(Matriz!$I:$I,35)="Sí",INDEX(Contratistas!$M:$M,MATCH("Sí",Contratistas!$A:$A,0))="Sí"),Matriz!$I$1&amp;". ",""),""))</f>
        <v/>
      </c>
      <c r="I35" s="5" t="str">
        <f>IF(B35="","",IF(A35="Sin elegir","Revisar",IF(G35="Sí",IF(H35="","No","Sí"),IF(G35="No","No","Revisar"))))</f>
        <v/>
      </c>
      <c r="J35" s="5" t="str">
        <f>IF(I35="Sí",INDEX(Matriz!$J:$J,35)&amp;"","")</f>
        <v/>
      </c>
      <c r="K35" s="8" t="str">
        <f>INDEX(Matriz!$L:$L,35)&amp;""</f>
        <v/>
      </c>
    </row>
    <row r="36">
      <c r="A36" s="5" t="str">
        <f>IF(B36="","",IFERROR(INDEX(Contratistas!$B:$B,MATCH("Sí",Contratistas!$A:$A,0))&amp;"","Sin elegir"))</f>
        <v/>
      </c>
      <c r="B36" s="5" t="str">
        <f>INDEX(Matriz!$A:$A,36)&amp;""</f>
        <v/>
      </c>
      <c r="C36" s="5" t="str">
        <f>INDEX(Matriz!$B:$B,36)&amp;""</f>
        <v/>
      </c>
      <c r="D36" s="5" t="str">
        <f>INDEX(Matriz!$E:$E,36)&amp;""</f>
        <v/>
      </c>
      <c r="E36" s="5" t="str">
        <f>INDEX(Matriz!$F:$F,36)&amp;""</f>
        <v/>
      </c>
      <c r="F36" s="5" t="str">
        <f>INDEX(Matriz!$D:$D,36)&amp;""</f>
        <v/>
      </c>
      <c r="G36" s="5" t="str">
        <f>IF(B36="","",IF(F36="Siempre","Sí",IFERROR(INDEX(Contratistas!$A:$Z,MATCH("Sí",Contratistas!$A:$A,0),MATCH(F36,Contratistas!$A$1:$Z$1,0))&amp;"","Revisar")))</f>
        <v/>
      </c>
      <c r="H36" s="5" t="str">
        <f>IF(B36="","",IFERROR(IF(AND(INDEX(Matriz!$G:$G,36)="Sí",INDEX(Contratistas!$K:$K,MATCH("Sí",Contratistas!$A:$A,0))="Sí"),Matriz!$G$1&amp;". ","")&amp;IF(AND(INDEX(Matriz!$H:$H,36)="Sí",INDEX(Contratistas!$L:$L,MATCH("Sí",Contratistas!$A:$A,0))="Sí"),Matriz!$H$1&amp;". ","")&amp;IF(AND(INDEX(Matriz!$I:$I,36)="Sí",INDEX(Contratistas!$M:$M,MATCH("Sí",Contratistas!$A:$A,0))="Sí"),Matriz!$I$1&amp;". ",""),""))</f>
        <v/>
      </c>
      <c r="I36" s="5" t="str">
        <f>IF(B36="","",IF(A36="Sin elegir","Revisar",IF(G36="Sí",IF(H36="","No","Sí"),IF(G36="No","No","Revisar"))))</f>
        <v/>
      </c>
      <c r="J36" s="5" t="str">
        <f>IF(I36="Sí",INDEX(Matriz!$J:$J,36)&amp;"","")</f>
        <v/>
      </c>
      <c r="K36" s="8" t="str">
        <f>INDEX(Matriz!$L:$L,36)&amp;""</f>
        <v/>
      </c>
    </row>
    <row r="37">
      <c r="A37" s="5" t="str">
        <f>IF(B37="","",IFERROR(INDEX(Contratistas!$B:$B,MATCH("Sí",Contratistas!$A:$A,0))&amp;"","Sin elegir"))</f>
        <v/>
      </c>
      <c r="B37" s="5" t="str">
        <f>INDEX(Matriz!$A:$A,37)&amp;""</f>
        <v/>
      </c>
      <c r="C37" s="5" t="str">
        <f>INDEX(Matriz!$B:$B,37)&amp;""</f>
        <v/>
      </c>
      <c r="D37" s="5" t="str">
        <f>INDEX(Matriz!$E:$E,37)&amp;""</f>
        <v/>
      </c>
      <c r="E37" s="5" t="str">
        <f>INDEX(Matriz!$F:$F,37)&amp;""</f>
        <v/>
      </c>
      <c r="F37" s="5" t="str">
        <f>INDEX(Matriz!$D:$D,37)&amp;""</f>
        <v/>
      </c>
      <c r="G37" s="5" t="str">
        <f>IF(B37="","",IF(F37="Siempre","Sí",IFERROR(INDEX(Contratistas!$A:$Z,MATCH("Sí",Contratistas!$A:$A,0),MATCH(F37,Contratistas!$A$1:$Z$1,0))&amp;"","Revisar")))</f>
        <v/>
      </c>
      <c r="H37" s="5" t="str">
        <f>IF(B37="","",IFERROR(IF(AND(INDEX(Matriz!$G:$G,37)="Sí",INDEX(Contratistas!$K:$K,MATCH("Sí",Contratistas!$A:$A,0))="Sí"),Matriz!$G$1&amp;". ","")&amp;IF(AND(INDEX(Matriz!$H:$H,37)="Sí",INDEX(Contratistas!$L:$L,MATCH("Sí",Contratistas!$A:$A,0))="Sí"),Matriz!$H$1&amp;". ","")&amp;IF(AND(INDEX(Matriz!$I:$I,37)="Sí",INDEX(Contratistas!$M:$M,MATCH("Sí",Contratistas!$A:$A,0))="Sí"),Matriz!$I$1&amp;". ",""),""))</f>
        <v/>
      </c>
      <c r="I37" s="5" t="str">
        <f>IF(B37="","",IF(A37="Sin elegir","Revisar",IF(G37="Sí",IF(H37="","No","Sí"),IF(G37="No","No","Revisar"))))</f>
        <v/>
      </c>
      <c r="J37" s="5" t="str">
        <f>IF(I37="Sí",INDEX(Matriz!$J:$J,37)&amp;"","")</f>
        <v/>
      </c>
      <c r="K37" s="8" t="str">
        <f>INDEX(Matriz!$L:$L,37)&amp;""</f>
        <v/>
      </c>
    </row>
    <row r="38">
      <c r="A38" s="5" t="str">
        <f>IF(B38="","",IFERROR(INDEX(Contratistas!$B:$B,MATCH("Sí",Contratistas!$A:$A,0))&amp;"","Sin elegir"))</f>
        <v/>
      </c>
      <c r="B38" s="5" t="str">
        <f>INDEX(Matriz!$A:$A,38)&amp;""</f>
        <v/>
      </c>
      <c r="C38" s="5" t="str">
        <f>INDEX(Matriz!$B:$B,38)&amp;""</f>
        <v/>
      </c>
      <c r="D38" s="5" t="str">
        <f>INDEX(Matriz!$E:$E,38)&amp;""</f>
        <v/>
      </c>
      <c r="E38" s="5" t="str">
        <f>INDEX(Matriz!$F:$F,38)&amp;""</f>
        <v/>
      </c>
      <c r="F38" s="5" t="str">
        <f>INDEX(Matriz!$D:$D,38)&amp;""</f>
        <v/>
      </c>
      <c r="G38" s="5" t="str">
        <f>IF(B38="","",IF(F38="Siempre","Sí",IFERROR(INDEX(Contratistas!$A:$Z,MATCH("Sí",Contratistas!$A:$A,0),MATCH(F38,Contratistas!$A$1:$Z$1,0))&amp;"","Revisar")))</f>
        <v/>
      </c>
      <c r="H38" s="5" t="str">
        <f>IF(B38="","",IFERROR(IF(AND(INDEX(Matriz!$G:$G,38)="Sí",INDEX(Contratistas!$K:$K,MATCH("Sí",Contratistas!$A:$A,0))="Sí"),Matriz!$G$1&amp;". ","")&amp;IF(AND(INDEX(Matriz!$H:$H,38)="Sí",INDEX(Contratistas!$L:$L,MATCH("Sí",Contratistas!$A:$A,0))="Sí"),Matriz!$H$1&amp;". ","")&amp;IF(AND(INDEX(Matriz!$I:$I,38)="Sí",INDEX(Contratistas!$M:$M,MATCH("Sí",Contratistas!$A:$A,0))="Sí"),Matriz!$I$1&amp;". ",""),""))</f>
        <v/>
      </c>
      <c r="I38" s="5" t="str">
        <f>IF(B38="","",IF(A38="Sin elegir","Revisar",IF(G38="Sí",IF(H38="","No","Sí"),IF(G38="No","No","Revisar"))))</f>
        <v/>
      </c>
      <c r="J38" s="5" t="str">
        <f>IF(I38="Sí",INDEX(Matriz!$J:$J,38)&amp;"","")</f>
        <v/>
      </c>
      <c r="K38" s="8" t="str">
        <f>INDEX(Matriz!$L:$L,38)&amp;""</f>
        <v/>
      </c>
    </row>
    <row r="39">
      <c r="A39" s="5" t="str">
        <f>IF(B39="","",IFERROR(INDEX(Contratistas!$B:$B,MATCH("Sí",Contratistas!$A:$A,0))&amp;"","Sin elegir"))</f>
        <v/>
      </c>
      <c r="B39" s="5" t="str">
        <f>INDEX(Matriz!$A:$A,39)&amp;""</f>
        <v/>
      </c>
      <c r="C39" s="5" t="str">
        <f>INDEX(Matriz!$B:$B,39)&amp;""</f>
        <v/>
      </c>
      <c r="D39" s="5" t="str">
        <f>INDEX(Matriz!$E:$E,39)&amp;""</f>
        <v/>
      </c>
      <c r="E39" s="5" t="str">
        <f>INDEX(Matriz!$F:$F,39)&amp;""</f>
        <v/>
      </c>
      <c r="F39" s="5" t="str">
        <f>INDEX(Matriz!$D:$D,39)&amp;""</f>
        <v/>
      </c>
      <c r="G39" s="5" t="str">
        <f>IF(B39="","",IF(F39="Siempre","Sí",IFERROR(INDEX(Contratistas!$A:$Z,MATCH("Sí",Contratistas!$A:$A,0),MATCH(F39,Contratistas!$A$1:$Z$1,0))&amp;"","Revisar")))</f>
        <v/>
      </c>
      <c r="H39" s="5" t="str">
        <f>IF(B39="","",IFERROR(IF(AND(INDEX(Matriz!$G:$G,39)="Sí",INDEX(Contratistas!$K:$K,MATCH("Sí",Contratistas!$A:$A,0))="Sí"),Matriz!$G$1&amp;". ","")&amp;IF(AND(INDEX(Matriz!$H:$H,39)="Sí",INDEX(Contratistas!$L:$L,MATCH("Sí",Contratistas!$A:$A,0))="Sí"),Matriz!$H$1&amp;". ","")&amp;IF(AND(INDEX(Matriz!$I:$I,39)="Sí",INDEX(Contratistas!$M:$M,MATCH("Sí",Contratistas!$A:$A,0))="Sí"),Matriz!$I$1&amp;". ",""),""))</f>
        <v/>
      </c>
      <c r="I39" s="5" t="str">
        <f>IF(B39="","",IF(A39="Sin elegir","Revisar",IF(G39="Sí",IF(H39="","No","Sí"),IF(G39="No","No","Revisar"))))</f>
        <v/>
      </c>
      <c r="J39" s="5" t="str">
        <f>IF(I39="Sí",INDEX(Matriz!$J:$J,39)&amp;"","")</f>
        <v/>
      </c>
      <c r="K39" s="8" t="str">
        <f>INDEX(Matriz!$L:$L,39)&amp;""</f>
        <v/>
      </c>
    </row>
    <row r="40">
      <c r="A40" s="5" t="str">
        <f>IF(B40="","",IFERROR(INDEX(Contratistas!$B:$B,MATCH("Sí",Contratistas!$A:$A,0))&amp;"","Sin elegir"))</f>
        <v/>
      </c>
      <c r="B40" s="5" t="str">
        <f>INDEX(Matriz!$A:$A,40)&amp;""</f>
        <v/>
      </c>
      <c r="C40" s="5" t="str">
        <f>INDEX(Matriz!$B:$B,40)&amp;""</f>
        <v/>
      </c>
      <c r="D40" s="5" t="str">
        <f>INDEX(Matriz!$E:$E,40)&amp;""</f>
        <v/>
      </c>
      <c r="E40" s="5" t="str">
        <f>INDEX(Matriz!$F:$F,40)&amp;""</f>
        <v/>
      </c>
      <c r="F40" s="5" t="str">
        <f>INDEX(Matriz!$D:$D,40)&amp;""</f>
        <v/>
      </c>
      <c r="G40" s="5" t="str">
        <f>IF(B40="","",IF(F40="Siempre","Sí",IFERROR(INDEX(Contratistas!$A:$Z,MATCH("Sí",Contratistas!$A:$A,0),MATCH(F40,Contratistas!$A$1:$Z$1,0))&amp;"","Revisar")))</f>
        <v/>
      </c>
      <c r="H40" s="5" t="str">
        <f>IF(B40="","",IFERROR(IF(AND(INDEX(Matriz!$G:$G,40)="Sí",INDEX(Contratistas!$K:$K,MATCH("Sí",Contratistas!$A:$A,0))="Sí"),Matriz!$G$1&amp;". ","")&amp;IF(AND(INDEX(Matriz!$H:$H,40)="Sí",INDEX(Contratistas!$L:$L,MATCH("Sí",Contratistas!$A:$A,0))="Sí"),Matriz!$H$1&amp;". ","")&amp;IF(AND(INDEX(Matriz!$I:$I,40)="Sí",INDEX(Contratistas!$M:$M,MATCH("Sí",Contratistas!$A:$A,0))="Sí"),Matriz!$I$1&amp;". ",""),""))</f>
        <v/>
      </c>
      <c r="I40" s="5" t="str">
        <f>IF(B40="","",IF(A40="Sin elegir","Revisar",IF(G40="Sí",IF(H40="","No","Sí"),IF(G40="No","No","Revisar"))))</f>
        <v/>
      </c>
      <c r="J40" s="5" t="str">
        <f>IF(I40="Sí",INDEX(Matriz!$J:$J,40)&amp;"","")</f>
        <v/>
      </c>
      <c r="K40" s="8" t="str">
        <f>INDEX(Matriz!$L:$L,40)&amp;""</f>
        <v/>
      </c>
    </row>
    <row r="41">
      <c r="A41" s="5" t="str">
        <f>IF(B41="","",IFERROR(INDEX(Contratistas!$B:$B,MATCH("Sí",Contratistas!$A:$A,0))&amp;"","Sin elegir"))</f>
        <v/>
      </c>
      <c r="B41" s="5" t="str">
        <f>INDEX(Matriz!$A:$A,41)&amp;""</f>
        <v/>
      </c>
      <c r="C41" s="5" t="str">
        <f>INDEX(Matriz!$B:$B,41)&amp;""</f>
        <v/>
      </c>
      <c r="D41" s="5" t="str">
        <f>INDEX(Matriz!$E:$E,41)&amp;""</f>
        <v/>
      </c>
      <c r="E41" s="5" t="str">
        <f>INDEX(Matriz!$F:$F,41)&amp;""</f>
        <v/>
      </c>
      <c r="F41" s="5" t="str">
        <f>INDEX(Matriz!$D:$D,41)&amp;""</f>
        <v/>
      </c>
      <c r="G41" s="5" t="str">
        <f>IF(B41="","",IF(F41="Siempre","Sí",IFERROR(INDEX(Contratistas!$A:$Z,MATCH("Sí",Contratistas!$A:$A,0),MATCH(F41,Contratistas!$A$1:$Z$1,0))&amp;"","Revisar")))</f>
        <v/>
      </c>
      <c r="H41" s="5" t="str">
        <f>IF(B41="","",IFERROR(IF(AND(INDEX(Matriz!$G:$G,41)="Sí",INDEX(Contratistas!$K:$K,MATCH("Sí",Contratistas!$A:$A,0))="Sí"),Matriz!$G$1&amp;". ","")&amp;IF(AND(INDEX(Matriz!$H:$H,41)="Sí",INDEX(Contratistas!$L:$L,MATCH("Sí",Contratistas!$A:$A,0))="Sí"),Matriz!$H$1&amp;". ","")&amp;IF(AND(INDEX(Matriz!$I:$I,41)="Sí",INDEX(Contratistas!$M:$M,MATCH("Sí",Contratistas!$A:$A,0))="Sí"),Matriz!$I$1&amp;". ",""),""))</f>
        <v/>
      </c>
      <c r="I41" s="5" t="str">
        <f>IF(B41="","",IF(A41="Sin elegir","Revisar",IF(G41="Sí",IF(H41="","No","Sí"),IF(G41="No","No","Revisar"))))</f>
        <v/>
      </c>
      <c r="J41" s="5" t="str">
        <f>IF(I41="Sí",INDEX(Matriz!$J:$J,41)&amp;"","")</f>
        <v/>
      </c>
      <c r="K41" s="8" t="str">
        <f>INDEX(Matriz!$L:$L,41)&amp;""</f>
        <v/>
      </c>
    </row>
    <row r="42">
      <c r="A42" s="5" t="str">
        <f>IF(B42="","",IFERROR(INDEX(Contratistas!$B:$B,MATCH("Sí",Contratistas!$A:$A,0))&amp;"","Sin elegir"))</f>
        <v/>
      </c>
      <c r="B42" s="5" t="str">
        <f>INDEX(Matriz!$A:$A,42)&amp;""</f>
        <v/>
      </c>
      <c r="C42" s="5" t="str">
        <f>INDEX(Matriz!$B:$B,42)&amp;""</f>
        <v/>
      </c>
      <c r="D42" s="5" t="str">
        <f>INDEX(Matriz!$E:$E,42)&amp;""</f>
        <v/>
      </c>
      <c r="E42" s="5" t="str">
        <f>INDEX(Matriz!$F:$F,42)&amp;""</f>
        <v/>
      </c>
      <c r="F42" s="5" t="str">
        <f>INDEX(Matriz!$D:$D,42)&amp;""</f>
        <v/>
      </c>
      <c r="G42" s="5" t="str">
        <f>IF(B42="","",IF(F42="Siempre","Sí",IFERROR(INDEX(Contratistas!$A:$Z,MATCH("Sí",Contratistas!$A:$A,0),MATCH(F42,Contratistas!$A$1:$Z$1,0))&amp;"","Revisar")))</f>
        <v/>
      </c>
      <c r="H42" s="5" t="str">
        <f>IF(B42="","",IFERROR(IF(AND(INDEX(Matriz!$G:$G,42)="Sí",INDEX(Contratistas!$K:$K,MATCH("Sí",Contratistas!$A:$A,0))="Sí"),Matriz!$G$1&amp;". ","")&amp;IF(AND(INDEX(Matriz!$H:$H,42)="Sí",INDEX(Contratistas!$L:$L,MATCH("Sí",Contratistas!$A:$A,0))="Sí"),Matriz!$H$1&amp;". ","")&amp;IF(AND(INDEX(Matriz!$I:$I,42)="Sí",INDEX(Contratistas!$M:$M,MATCH("Sí",Contratistas!$A:$A,0))="Sí"),Matriz!$I$1&amp;". ",""),""))</f>
        <v/>
      </c>
      <c r="I42" s="5" t="str">
        <f>IF(B42="","",IF(A42="Sin elegir","Revisar",IF(G42="Sí",IF(H42="","No","Sí"),IF(G42="No","No","Revisar"))))</f>
        <v/>
      </c>
      <c r="J42" s="5" t="str">
        <f>IF(I42="Sí",INDEX(Matriz!$J:$J,42)&amp;"","")</f>
        <v/>
      </c>
      <c r="K42" s="8" t="str">
        <f>INDEX(Matriz!$L:$L,42)&amp;""</f>
        <v/>
      </c>
    </row>
    <row r="43">
      <c r="A43" s="5" t="str">
        <f>IF(B43="","",IFERROR(INDEX(Contratistas!$B:$B,MATCH("Sí",Contratistas!$A:$A,0))&amp;"","Sin elegir"))</f>
        <v/>
      </c>
      <c r="B43" s="5" t="str">
        <f>INDEX(Matriz!$A:$A,43)&amp;""</f>
        <v/>
      </c>
      <c r="C43" s="5" t="str">
        <f>INDEX(Matriz!$B:$B,43)&amp;""</f>
        <v/>
      </c>
      <c r="D43" s="5" t="str">
        <f>INDEX(Matriz!$E:$E,43)&amp;""</f>
        <v/>
      </c>
      <c r="E43" s="5" t="str">
        <f>INDEX(Matriz!$F:$F,43)&amp;""</f>
        <v/>
      </c>
      <c r="F43" s="5" t="str">
        <f>INDEX(Matriz!$D:$D,43)&amp;""</f>
        <v/>
      </c>
      <c r="G43" s="5" t="str">
        <f>IF(B43="","",IF(F43="Siempre","Sí",IFERROR(INDEX(Contratistas!$A:$Z,MATCH("Sí",Contratistas!$A:$A,0),MATCH(F43,Contratistas!$A$1:$Z$1,0))&amp;"","Revisar")))</f>
        <v/>
      </c>
      <c r="H43" s="5" t="str">
        <f>IF(B43="","",IFERROR(IF(AND(INDEX(Matriz!$G:$G,43)="Sí",INDEX(Contratistas!$K:$K,MATCH("Sí",Contratistas!$A:$A,0))="Sí"),Matriz!$G$1&amp;". ","")&amp;IF(AND(INDEX(Matriz!$H:$H,43)="Sí",INDEX(Contratistas!$L:$L,MATCH("Sí",Contratistas!$A:$A,0))="Sí"),Matriz!$H$1&amp;". ","")&amp;IF(AND(INDEX(Matriz!$I:$I,43)="Sí",INDEX(Contratistas!$M:$M,MATCH("Sí",Contratistas!$A:$A,0))="Sí"),Matriz!$I$1&amp;". ",""),""))</f>
        <v/>
      </c>
      <c r="I43" s="5" t="str">
        <f>IF(B43="","",IF(A43="Sin elegir","Revisar",IF(G43="Sí",IF(H43="","No","Sí"),IF(G43="No","No","Revisar"))))</f>
        <v/>
      </c>
      <c r="J43" s="5" t="str">
        <f>IF(I43="Sí",INDEX(Matriz!$J:$J,43)&amp;"","")</f>
        <v/>
      </c>
      <c r="K43" s="8" t="str">
        <f>INDEX(Matriz!$L:$L,43)&amp;""</f>
        <v/>
      </c>
    </row>
    <row r="44">
      <c r="A44" s="5" t="str">
        <f>IF(B44="","",IFERROR(INDEX(Contratistas!$B:$B,MATCH("Sí",Contratistas!$A:$A,0))&amp;"","Sin elegir"))</f>
        <v/>
      </c>
      <c r="B44" s="5" t="str">
        <f>INDEX(Matriz!$A:$A,44)&amp;""</f>
        <v/>
      </c>
      <c r="C44" s="5" t="str">
        <f>INDEX(Matriz!$B:$B,44)&amp;""</f>
        <v/>
      </c>
      <c r="D44" s="5" t="str">
        <f>INDEX(Matriz!$E:$E,44)&amp;""</f>
        <v/>
      </c>
      <c r="E44" s="5" t="str">
        <f>INDEX(Matriz!$F:$F,44)&amp;""</f>
        <v/>
      </c>
      <c r="F44" s="5" t="str">
        <f>INDEX(Matriz!$D:$D,44)&amp;""</f>
        <v/>
      </c>
      <c r="G44" s="5" t="str">
        <f>IF(B44="","",IF(F44="Siempre","Sí",IFERROR(INDEX(Contratistas!$A:$Z,MATCH("Sí",Contratistas!$A:$A,0),MATCH(F44,Contratistas!$A$1:$Z$1,0))&amp;"","Revisar")))</f>
        <v/>
      </c>
      <c r="H44" s="5" t="str">
        <f>IF(B44="","",IFERROR(IF(AND(INDEX(Matriz!$G:$G,44)="Sí",INDEX(Contratistas!$K:$K,MATCH("Sí",Contratistas!$A:$A,0))="Sí"),Matriz!$G$1&amp;". ","")&amp;IF(AND(INDEX(Matriz!$H:$H,44)="Sí",INDEX(Contratistas!$L:$L,MATCH("Sí",Contratistas!$A:$A,0))="Sí"),Matriz!$H$1&amp;". ","")&amp;IF(AND(INDEX(Matriz!$I:$I,44)="Sí",INDEX(Contratistas!$M:$M,MATCH("Sí",Contratistas!$A:$A,0))="Sí"),Matriz!$I$1&amp;". ",""),""))</f>
        <v/>
      </c>
      <c r="I44" s="5" t="str">
        <f>IF(B44="","",IF(A44="Sin elegir","Revisar",IF(G44="Sí",IF(H44="","No","Sí"),IF(G44="No","No","Revisar"))))</f>
        <v/>
      </c>
      <c r="J44" s="5" t="str">
        <f>IF(I44="Sí",INDEX(Matriz!$J:$J,44)&amp;"","")</f>
        <v/>
      </c>
      <c r="K44" s="8" t="str">
        <f>INDEX(Matriz!$L:$L,44)&amp;""</f>
        <v/>
      </c>
    </row>
    <row r="45">
      <c r="A45" s="5" t="str">
        <f>IF(B45="","",IFERROR(INDEX(Contratistas!$B:$B,MATCH("Sí",Contratistas!$A:$A,0))&amp;"","Sin elegir"))</f>
        <v/>
      </c>
      <c r="B45" s="5" t="str">
        <f>INDEX(Matriz!$A:$A,45)&amp;""</f>
        <v/>
      </c>
      <c r="C45" s="5" t="str">
        <f>INDEX(Matriz!$B:$B,45)&amp;""</f>
        <v/>
      </c>
      <c r="D45" s="5" t="str">
        <f>INDEX(Matriz!$E:$E,45)&amp;""</f>
        <v/>
      </c>
      <c r="E45" s="5" t="str">
        <f>INDEX(Matriz!$F:$F,45)&amp;""</f>
        <v/>
      </c>
      <c r="F45" s="5" t="str">
        <f>INDEX(Matriz!$D:$D,45)&amp;""</f>
        <v/>
      </c>
      <c r="G45" s="5" t="str">
        <f>IF(B45="","",IF(F45="Siempre","Sí",IFERROR(INDEX(Contratistas!$A:$Z,MATCH("Sí",Contratistas!$A:$A,0),MATCH(F45,Contratistas!$A$1:$Z$1,0))&amp;"","Revisar")))</f>
        <v/>
      </c>
      <c r="H45" s="5" t="str">
        <f>IF(B45="","",IFERROR(IF(AND(INDEX(Matriz!$G:$G,45)="Sí",INDEX(Contratistas!$K:$K,MATCH("Sí",Contratistas!$A:$A,0))="Sí"),Matriz!$G$1&amp;". ","")&amp;IF(AND(INDEX(Matriz!$H:$H,45)="Sí",INDEX(Contratistas!$L:$L,MATCH("Sí",Contratistas!$A:$A,0))="Sí"),Matriz!$H$1&amp;". ","")&amp;IF(AND(INDEX(Matriz!$I:$I,45)="Sí",INDEX(Contratistas!$M:$M,MATCH("Sí",Contratistas!$A:$A,0))="Sí"),Matriz!$I$1&amp;". ",""),""))</f>
        <v/>
      </c>
      <c r="I45" s="5" t="str">
        <f>IF(B45="","",IF(A45="Sin elegir","Revisar",IF(G45="Sí",IF(H45="","No","Sí"),IF(G45="No","No","Revisar"))))</f>
        <v/>
      </c>
      <c r="J45" s="5" t="str">
        <f>IF(I45="Sí",INDEX(Matriz!$J:$J,45)&amp;"","")</f>
        <v/>
      </c>
      <c r="K45" s="8" t="str">
        <f>INDEX(Matriz!$L:$L,45)&amp;""</f>
        <v/>
      </c>
    </row>
    <row r="46">
      <c r="A46" s="5" t="str">
        <f>IF(B46="","",IFERROR(INDEX(Contratistas!$B:$B,MATCH("Sí",Contratistas!$A:$A,0))&amp;"","Sin elegir"))</f>
        <v/>
      </c>
      <c r="B46" s="5" t="str">
        <f>INDEX(Matriz!$A:$A,46)&amp;""</f>
        <v/>
      </c>
      <c r="C46" s="5" t="str">
        <f>INDEX(Matriz!$B:$B,46)&amp;""</f>
        <v/>
      </c>
      <c r="D46" s="5" t="str">
        <f>INDEX(Matriz!$E:$E,46)&amp;""</f>
        <v/>
      </c>
      <c r="E46" s="5" t="str">
        <f>INDEX(Matriz!$F:$F,46)&amp;""</f>
        <v/>
      </c>
      <c r="F46" s="5" t="str">
        <f>INDEX(Matriz!$D:$D,46)&amp;""</f>
        <v/>
      </c>
      <c r="G46" s="5" t="str">
        <f>IF(B46="","",IF(F46="Siempre","Sí",IFERROR(INDEX(Contratistas!$A:$Z,MATCH("Sí",Contratistas!$A:$A,0),MATCH(F46,Contratistas!$A$1:$Z$1,0))&amp;"","Revisar")))</f>
        <v/>
      </c>
      <c r="H46" s="5" t="str">
        <f>IF(B46="","",IFERROR(IF(AND(INDEX(Matriz!$G:$G,46)="Sí",INDEX(Contratistas!$K:$K,MATCH("Sí",Contratistas!$A:$A,0))="Sí"),Matriz!$G$1&amp;". ","")&amp;IF(AND(INDEX(Matriz!$H:$H,46)="Sí",INDEX(Contratistas!$L:$L,MATCH("Sí",Contratistas!$A:$A,0))="Sí"),Matriz!$H$1&amp;". ","")&amp;IF(AND(INDEX(Matriz!$I:$I,46)="Sí",INDEX(Contratistas!$M:$M,MATCH("Sí",Contratistas!$A:$A,0))="Sí"),Matriz!$I$1&amp;". ",""),""))</f>
        <v/>
      </c>
      <c r="I46" s="5" t="str">
        <f>IF(B46="","",IF(A46="Sin elegir","Revisar",IF(G46="Sí",IF(H46="","No","Sí"),IF(G46="No","No","Revisar"))))</f>
        <v/>
      </c>
      <c r="J46" s="5" t="str">
        <f>IF(I46="Sí",INDEX(Matriz!$J:$J,46)&amp;"","")</f>
        <v/>
      </c>
      <c r="K46" s="8" t="str">
        <f>INDEX(Matriz!$L:$L,46)&amp;""</f>
        <v/>
      </c>
    </row>
    <row r="47">
      <c r="A47" s="5" t="str">
        <f>IF(B47="","",IFERROR(INDEX(Contratistas!$B:$B,MATCH("Sí",Contratistas!$A:$A,0))&amp;"","Sin elegir"))</f>
        <v/>
      </c>
      <c r="B47" s="5" t="str">
        <f>INDEX(Matriz!$A:$A,47)&amp;""</f>
        <v/>
      </c>
      <c r="C47" s="5" t="str">
        <f>INDEX(Matriz!$B:$B,47)&amp;""</f>
        <v/>
      </c>
      <c r="D47" s="5" t="str">
        <f>INDEX(Matriz!$E:$E,47)&amp;""</f>
        <v/>
      </c>
      <c r="E47" s="5" t="str">
        <f>INDEX(Matriz!$F:$F,47)&amp;""</f>
        <v/>
      </c>
      <c r="F47" s="5" t="str">
        <f>INDEX(Matriz!$D:$D,47)&amp;""</f>
        <v/>
      </c>
      <c r="G47" s="5" t="str">
        <f>IF(B47="","",IF(F47="Siempre","Sí",IFERROR(INDEX(Contratistas!$A:$Z,MATCH("Sí",Contratistas!$A:$A,0),MATCH(F47,Contratistas!$A$1:$Z$1,0))&amp;"","Revisar")))</f>
        <v/>
      </c>
      <c r="H47" s="5" t="str">
        <f>IF(B47="","",IFERROR(IF(AND(INDEX(Matriz!$G:$G,47)="Sí",INDEX(Contratistas!$K:$K,MATCH("Sí",Contratistas!$A:$A,0))="Sí"),Matriz!$G$1&amp;". ","")&amp;IF(AND(INDEX(Matriz!$H:$H,47)="Sí",INDEX(Contratistas!$L:$L,MATCH("Sí",Contratistas!$A:$A,0))="Sí"),Matriz!$H$1&amp;". ","")&amp;IF(AND(INDEX(Matriz!$I:$I,47)="Sí",INDEX(Contratistas!$M:$M,MATCH("Sí",Contratistas!$A:$A,0))="Sí"),Matriz!$I$1&amp;". ",""),""))</f>
        <v/>
      </c>
      <c r="I47" s="5" t="str">
        <f>IF(B47="","",IF(A47="Sin elegir","Revisar",IF(G47="Sí",IF(H47="","No","Sí"),IF(G47="No","No","Revisar"))))</f>
        <v/>
      </c>
      <c r="J47" s="5" t="str">
        <f>IF(I47="Sí",INDEX(Matriz!$J:$J,47)&amp;"","")</f>
        <v/>
      </c>
      <c r="K47" s="8" t="str">
        <f>INDEX(Matriz!$L:$L,47)&amp;""</f>
        <v/>
      </c>
    </row>
    <row r="48">
      <c r="A48" s="5" t="str">
        <f>IF(B48="","",IFERROR(INDEX(Contratistas!$B:$B,MATCH("Sí",Contratistas!$A:$A,0))&amp;"","Sin elegir"))</f>
        <v/>
      </c>
      <c r="B48" s="5" t="str">
        <f>INDEX(Matriz!$A:$A,48)&amp;""</f>
        <v/>
      </c>
      <c r="C48" s="5" t="str">
        <f>INDEX(Matriz!$B:$B,48)&amp;""</f>
        <v/>
      </c>
      <c r="D48" s="5" t="str">
        <f>INDEX(Matriz!$E:$E,48)&amp;""</f>
        <v/>
      </c>
      <c r="E48" s="5" t="str">
        <f>INDEX(Matriz!$F:$F,48)&amp;""</f>
        <v/>
      </c>
      <c r="F48" s="5" t="str">
        <f>INDEX(Matriz!$D:$D,48)&amp;""</f>
        <v/>
      </c>
      <c r="G48" s="5" t="str">
        <f>IF(B48="","",IF(F48="Siempre","Sí",IFERROR(INDEX(Contratistas!$A:$Z,MATCH("Sí",Contratistas!$A:$A,0),MATCH(F48,Contratistas!$A$1:$Z$1,0))&amp;"","Revisar")))</f>
        <v/>
      </c>
      <c r="H48" s="5" t="str">
        <f>IF(B48="","",IFERROR(IF(AND(INDEX(Matriz!$G:$G,48)="Sí",INDEX(Contratistas!$K:$K,MATCH("Sí",Contratistas!$A:$A,0))="Sí"),Matriz!$G$1&amp;". ","")&amp;IF(AND(INDEX(Matriz!$H:$H,48)="Sí",INDEX(Contratistas!$L:$L,MATCH("Sí",Contratistas!$A:$A,0))="Sí"),Matriz!$H$1&amp;". ","")&amp;IF(AND(INDEX(Matriz!$I:$I,48)="Sí",INDEX(Contratistas!$M:$M,MATCH("Sí",Contratistas!$A:$A,0))="Sí"),Matriz!$I$1&amp;". ",""),""))</f>
        <v/>
      </c>
      <c r="I48" s="5" t="str">
        <f>IF(B48="","",IF(A48="Sin elegir","Revisar",IF(G48="Sí",IF(H48="","No","Sí"),IF(G48="No","No","Revisar"))))</f>
        <v/>
      </c>
      <c r="J48" s="5" t="str">
        <f>IF(I48="Sí",INDEX(Matriz!$J:$J,48)&amp;"","")</f>
        <v/>
      </c>
      <c r="K48" s="8" t="str">
        <f>INDEX(Matriz!$L:$L,48)&amp;""</f>
        <v/>
      </c>
    </row>
    <row r="49">
      <c r="A49" s="5" t="str">
        <f>IF(B49="","",IFERROR(INDEX(Contratistas!$B:$B,MATCH("Sí",Contratistas!$A:$A,0))&amp;"","Sin elegir"))</f>
        <v/>
      </c>
      <c r="B49" s="5" t="str">
        <f>INDEX(Matriz!$A:$A,49)&amp;""</f>
        <v/>
      </c>
      <c r="C49" s="5" t="str">
        <f>INDEX(Matriz!$B:$B,49)&amp;""</f>
        <v/>
      </c>
      <c r="D49" s="5" t="str">
        <f>INDEX(Matriz!$E:$E,49)&amp;""</f>
        <v/>
      </c>
      <c r="E49" s="5" t="str">
        <f>INDEX(Matriz!$F:$F,49)&amp;""</f>
        <v/>
      </c>
      <c r="F49" s="5" t="str">
        <f>INDEX(Matriz!$D:$D,49)&amp;""</f>
        <v/>
      </c>
      <c r="G49" s="5" t="str">
        <f>IF(B49="","",IF(F49="Siempre","Sí",IFERROR(INDEX(Contratistas!$A:$Z,MATCH("Sí",Contratistas!$A:$A,0),MATCH(F49,Contratistas!$A$1:$Z$1,0))&amp;"","Revisar")))</f>
        <v/>
      </c>
      <c r="H49" s="5" t="str">
        <f>IF(B49="","",IFERROR(IF(AND(INDEX(Matriz!$G:$G,49)="Sí",INDEX(Contratistas!$K:$K,MATCH("Sí",Contratistas!$A:$A,0))="Sí"),Matriz!$G$1&amp;". ","")&amp;IF(AND(INDEX(Matriz!$H:$H,49)="Sí",INDEX(Contratistas!$L:$L,MATCH("Sí",Contratistas!$A:$A,0))="Sí"),Matriz!$H$1&amp;". ","")&amp;IF(AND(INDEX(Matriz!$I:$I,49)="Sí",INDEX(Contratistas!$M:$M,MATCH("Sí",Contratistas!$A:$A,0))="Sí"),Matriz!$I$1&amp;". ",""),""))</f>
        <v/>
      </c>
      <c r="I49" s="5" t="str">
        <f>IF(B49="","",IF(A49="Sin elegir","Revisar",IF(G49="Sí",IF(H49="","No","Sí"),IF(G49="No","No","Revisar"))))</f>
        <v/>
      </c>
      <c r="J49" s="5" t="str">
        <f>IF(I49="Sí",INDEX(Matriz!$J:$J,49)&amp;"","")</f>
        <v/>
      </c>
      <c r="K49" s="8" t="str">
        <f>INDEX(Matriz!$L:$L,49)&amp;""</f>
        <v/>
      </c>
    </row>
    <row r="50">
      <c r="A50" s="5" t="str">
        <f>IF(B50="","",IFERROR(INDEX(Contratistas!$B:$B,MATCH("Sí",Contratistas!$A:$A,0))&amp;"","Sin elegir"))</f>
        <v/>
      </c>
      <c r="B50" s="5" t="str">
        <f>INDEX(Matriz!$A:$A,50)&amp;""</f>
        <v/>
      </c>
      <c r="C50" s="5" t="str">
        <f>INDEX(Matriz!$B:$B,50)&amp;""</f>
        <v/>
      </c>
      <c r="D50" s="5" t="str">
        <f>INDEX(Matriz!$E:$E,50)&amp;""</f>
        <v/>
      </c>
      <c r="E50" s="5" t="str">
        <f>INDEX(Matriz!$F:$F,50)&amp;""</f>
        <v/>
      </c>
      <c r="F50" s="5" t="str">
        <f>INDEX(Matriz!$D:$D,50)&amp;""</f>
        <v/>
      </c>
      <c r="G50" s="5" t="str">
        <f>IF(B50="","",IF(F50="Siempre","Sí",IFERROR(INDEX(Contratistas!$A:$Z,MATCH("Sí",Contratistas!$A:$A,0),MATCH(F50,Contratistas!$A$1:$Z$1,0))&amp;"","Revisar")))</f>
        <v/>
      </c>
      <c r="H50" s="5" t="str">
        <f>IF(B50="","",IFERROR(IF(AND(INDEX(Matriz!$G:$G,50)="Sí",INDEX(Contratistas!$K:$K,MATCH("Sí",Contratistas!$A:$A,0))="Sí"),Matriz!$G$1&amp;". ","")&amp;IF(AND(INDEX(Matriz!$H:$H,50)="Sí",INDEX(Contratistas!$L:$L,MATCH("Sí",Contratistas!$A:$A,0))="Sí"),Matriz!$H$1&amp;". ","")&amp;IF(AND(INDEX(Matriz!$I:$I,50)="Sí",INDEX(Contratistas!$M:$M,MATCH("Sí",Contratistas!$A:$A,0))="Sí"),Matriz!$I$1&amp;". ",""),""))</f>
        <v/>
      </c>
      <c r="I50" s="5" t="str">
        <f>IF(B50="","",IF(A50="Sin elegir","Revisar",IF(G50="Sí",IF(H50="","No","Sí"),IF(G50="No","No","Revisar"))))</f>
        <v/>
      </c>
      <c r="J50" s="5" t="str">
        <f>IF(I50="Sí",INDEX(Matriz!$J:$J,50)&amp;"","")</f>
        <v/>
      </c>
      <c r="K50" s="8" t="str">
        <f>INDEX(Matriz!$L:$L,50)&amp;""</f>
        <v/>
      </c>
    </row>
    <row r="51">
      <c r="A51" s="5" t="str">
        <f>IF(B51="","",IFERROR(INDEX(Contratistas!$B:$B,MATCH("Sí",Contratistas!$A:$A,0))&amp;"","Sin elegir"))</f>
        <v/>
      </c>
      <c r="B51" s="5" t="str">
        <f>INDEX(Matriz!$A:$A,51)&amp;""</f>
        <v/>
      </c>
      <c r="C51" s="5" t="str">
        <f>INDEX(Matriz!$B:$B,51)&amp;""</f>
        <v/>
      </c>
      <c r="D51" s="5" t="str">
        <f>INDEX(Matriz!$E:$E,51)&amp;""</f>
        <v/>
      </c>
      <c r="E51" s="5" t="str">
        <f>INDEX(Matriz!$F:$F,51)&amp;""</f>
        <v/>
      </c>
      <c r="F51" s="5" t="str">
        <f>INDEX(Matriz!$D:$D,51)&amp;""</f>
        <v/>
      </c>
      <c r="G51" s="5" t="str">
        <f>IF(B51="","",IF(F51="Siempre","Sí",IFERROR(INDEX(Contratistas!$A:$Z,MATCH("Sí",Contratistas!$A:$A,0),MATCH(F51,Contratistas!$A$1:$Z$1,0))&amp;"","Revisar")))</f>
        <v/>
      </c>
      <c r="H51" s="5" t="str">
        <f>IF(B51="","",IFERROR(IF(AND(INDEX(Matriz!$G:$G,51)="Sí",INDEX(Contratistas!$K:$K,MATCH("Sí",Contratistas!$A:$A,0))="Sí"),Matriz!$G$1&amp;". ","")&amp;IF(AND(INDEX(Matriz!$H:$H,51)="Sí",INDEX(Contratistas!$L:$L,MATCH("Sí",Contratistas!$A:$A,0))="Sí"),Matriz!$H$1&amp;". ","")&amp;IF(AND(INDEX(Matriz!$I:$I,51)="Sí",INDEX(Contratistas!$M:$M,MATCH("Sí",Contratistas!$A:$A,0))="Sí"),Matriz!$I$1&amp;". ",""),""))</f>
        <v/>
      </c>
      <c r="I51" s="5" t="str">
        <f>IF(B51="","",IF(A51="Sin elegir","Revisar",IF(G51="Sí",IF(H51="","No","Sí"),IF(G51="No","No","Revisar"))))</f>
        <v/>
      </c>
      <c r="J51" s="5" t="str">
        <f>IF(I51="Sí",INDEX(Matriz!$J:$J,51)&amp;"","")</f>
        <v/>
      </c>
      <c r="K51" s="8" t="str">
        <f>INDEX(Matriz!$L:$L,51)&amp;""</f>
        <v/>
      </c>
    </row>
    <row r="52">
      <c r="A52" s="5" t="str">
        <f>IF(B52="","",IFERROR(INDEX(Contratistas!$B:$B,MATCH("Sí",Contratistas!$A:$A,0))&amp;"","Sin elegir"))</f>
        <v/>
      </c>
      <c r="B52" s="5" t="str">
        <f>INDEX(Matriz!$A:$A,52)&amp;""</f>
        <v/>
      </c>
      <c r="C52" s="5" t="str">
        <f>INDEX(Matriz!$B:$B,52)&amp;""</f>
        <v/>
      </c>
      <c r="D52" s="5" t="str">
        <f>INDEX(Matriz!$E:$E,52)&amp;""</f>
        <v/>
      </c>
      <c r="E52" s="5" t="str">
        <f>INDEX(Matriz!$F:$F,52)&amp;""</f>
        <v/>
      </c>
      <c r="F52" s="5" t="str">
        <f>INDEX(Matriz!$D:$D,52)&amp;""</f>
        <v/>
      </c>
      <c r="G52" s="5" t="str">
        <f>IF(B52="","",IF(F52="Siempre","Sí",IFERROR(INDEX(Contratistas!$A:$Z,MATCH("Sí",Contratistas!$A:$A,0),MATCH(F52,Contratistas!$A$1:$Z$1,0))&amp;"","Revisar")))</f>
        <v/>
      </c>
      <c r="H52" s="5" t="str">
        <f>IF(B52="","",IFERROR(IF(AND(INDEX(Matriz!$G:$G,52)="Sí",INDEX(Contratistas!$K:$K,MATCH("Sí",Contratistas!$A:$A,0))="Sí"),Matriz!$G$1&amp;". ","")&amp;IF(AND(INDEX(Matriz!$H:$H,52)="Sí",INDEX(Contratistas!$L:$L,MATCH("Sí",Contratistas!$A:$A,0))="Sí"),Matriz!$H$1&amp;". ","")&amp;IF(AND(INDEX(Matriz!$I:$I,52)="Sí",INDEX(Contratistas!$M:$M,MATCH("Sí",Contratistas!$A:$A,0))="Sí"),Matriz!$I$1&amp;". ",""),""))</f>
        <v/>
      </c>
      <c r="I52" s="5" t="str">
        <f>IF(B52="","",IF(A52="Sin elegir","Revisar",IF(G52="Sí",IF(H52="","No","Sí"),IF(G52="No","No","Revisar"))))</f>
        <v/>
      </c>
      <c r="J52" s="5" t="str">
        <f>IF(I52="Sí",INDEX(Matriz!$J:$J,52)&amp;"","")</f>
        <v/>
      </c>
      <c r="K52" s="8" t="str">
        <f>INDEX(Matriz!$L:$L,52)&amp;""</f>
        <v/>
      </c>
    </row>
    <row r="53">
      <c r="A53" s="5" t="str">
        <f>IF(B53="","",IFERROR(INDEX(Contratistas!$B:$B,MATCH("Sí",Contratistas!$A:$A,0))&amp;"","Sin elegir"))</f>
        <v/>
      </c>
      <c r="B53" s="5" t="str">
        <f>INDEX(Matriz!$A:$A,53)&amp;""</f>
        <v/>
      </c>
      <c r="C53" s="5" t="str">
        <f>INDEX(Matriz!$B:$B,53)&amp;""</f>
        <v/>
      </c>
      <c r="D53" s="5" t="str">
        <f>INDEX(Matriz!$E:$E,53)&amp;""</f>
        <v/>
      </c>
      <c r="E53" s="5" t="str">
        <f>INDEX(Matriz!$F:$F,53)&amp;""</f>
        <v/>
      </c>
      <c r="F53" s="5" t="str">
        <f>INDEX(Matriz!$D:$D,53)&amp;""</f>
        <v/>
      </c>
      <c r="G53" s="5" t="str">
        <f>IF(B53="","",IF(F53="Siempre","Sí",IFERROR(INDEX(Contratistas!$A:$Z,MATCH("Sí",Contratistas!$A:$A,0),MATCH(F53,Contratistas!$A$1:$Z$1,0))&amp;"","Revisar")))</f>
        <v/>
      </c>
      <c r="H53" s="5" t="str">
        <f>IF(B53="","",IFERROR(IF(AND(INDEX(Matriz!$G:$G,53)="Sí",INDEX(Contratistas!$K:$K,MATCH("Sí",Contratistas!$A:$A,0))="Sí"),Matriz!$G$1&amp;". ","")&amp;IF(AND(INDEX(Matriz!$H:$H,53)="Sí",INDEX(Contratistas!$L:$L,MATCH("Sí",Contratistas!$A:$A,0))="Sí"),Matriz!$H$1&amp;". ","")&amp;IF(AND(INDEX(Matriz!$I:$I,53)="Sí",INDEX(Contratistas!$M:$M,MATCH("Sí",Contratistas!$A:$A,0))="Sí"),Matriz!$I$1&amp;". ",""),""))</f>
        <v/>
      </c>
      <c r="I53" s="5" t="str">
        <f>IF(B53="","",IF(A53="Sin elegir","Revisar",IF(G53="Sí",IF(H53="","No","Sí"),IF(G53="No","No","Revisar"))))</f>
        <v/>
      </c>
      <c r="J53" s="5" t="str">
        <f>IF(I53="Sí",INDEX(Matriz!$J:$J,53)&amp;"","")</f>
        <v/>
      </c>
      <c r="K53" s="8" t="str">
        <f>INDEX(Matriz!$L:$L,53)&amp;""</f>
        <v/>
      </c>
    </row>
    <row r="54">
      <c r="A54" s="5" t="str">
        <f>IF(B54="","",IFERROR(INDEX(Contratistas!$B:$B,MATCH("Sí",Contratistas!$A:$A,0))&amp;"","Sin elegir"))</f>
        <v/>
      </c>
      <c r="B54" s="5" t="str">
        <f>INDEX(Matriz!$A:$A,54)&amp;""</f>
        <v/>
      </c>
      <c r="C54" s="5" t="str">
        <f>INDEX(Matriz!$B:$B,54)&amp;""</f>
        <v/>
      </c>
      <c r="D54" s="5" t="str">
        <f>INDEX(Matriz!$E:$E,54)&amp;""</f>
        <v/>
      </c>
      <c r="E54" s="5" t="str">
        <f>INDEX(Matriz!$F:$F,54)&amp;""</f>
        <v/>
      </c>
      <c r="F54" s="5" t="str">
        <f>INDEX(Matriz!$D:$D,54)&amp;""</f>
        <v/>
      </c>
      <c r="G54" s="5" t="str">
        <f>IF(B54="","",IF(F54="Siempre","Sí",IFERROR(INDEX(Contratistas!$A:$Z,MATCH("Sí",Contratistas!$A:$A,0),MATCH(F54,Contratistas!$A$1:$Z$1,0))&amp;"","Revisar")))</f>
        <v/>
      </c>
      <c r="H54" s="5" t="str">
        <f>IF(B54="","",IFERROR(IF(AND(INDEX(Matriz!$G:$G,54)="Sí",INDEX(Contratistas!$K:$K,MATCH("Sí",Contratistas!$A:$A,0))="Sí"),Matriz!$G$1&amp;". ","")&amp;IF(AND(INDEX(Matriz!$H:$H,54)="Sí",INDEX(Contratistas!$L:$L,MATCH("Sí",Contratistas!$A:$A,0))="Sí"),Matriz!$H$1&amp;". ","")&amp;IF(AND(INDEX(Matriz!$I:$I,54)="Sí",INDEX(Contratistas!$M:$M,MATCH("Sí",Contratistas!$A:$A,0))="Sí"),Matriz!$I$1&amp;". ",""),""))</f>
        <v/>
      </c>
      <c r="I54" s="5" t="str">
        <f>IF(B54="","",IF(A54="Sin elegir","Revisar",IF(G54="Sí",IF(H54="","No","Sí"),IF(G54="No","No","Revisar"))))</f>
        <v/>
      </c>
      <c r="J54" s="5" t="str">
        <f>IF(I54="Sí",INDEX(Matriz!$J:$J,54)&amp;"","")</f>
        <v/>
      </c>
      <c r="K54" s="8" t="str">
        <f>INDEX(Matriz!$L:$L,54)&amp;""</f>
        <v/>
      </c>
    </row>
    <row r="55">
      <c r="A55" s="5" t="str">
        <f>IF(B55="","",IFERROR(INDEX(Contratistas!$B:$B,MATCH("Sí",Contratistas!$A:$A,0))&amp;"","Sin elegir"))</f>
        <v/>
      </c>
      <c r="B55" s="5" t="str">
        <f>INDEX(Matriz!$A:$A,55)&amp;""</f>
        <v/>
      </c>
      <c r="C55" s="5" t="str">
        <f>INDEX(Matriz!$B:$B,55)&amp;""</f>
        <v/>
      </c>
      <c r="D55" s="5" t="str">
        <f>INDEX(Matriz!$E:$E,55)&amp;""</f>
        <v/>
      </c>
      <c r="E55" s="5" t="str">
        <f>INDEX(Matriz!$F:$F,55)&amp;""</f>
        <v/>
      </c>
      <c r="F55" s="5" t="str">
        <f>INDEX(Matriz!$D:$D,55)&amp;""</f>
        <v/>
      </c>
      <c r="G55" s="5" t="str">
        <f>IF(B55="","",IF(F55="Siempre","Sí",IFERROR(INDEX(Contratistas!$A:$Z,MATCH("Sí",Contratistas!$A:$A,0),MATCH(F55,Contratistas!$A$1:$Z$1,0))&amp;"","Revisar")))</f>
        <v/>
      </c>
      <c r="H55" s="5" t="str">
        <f>IF(B55="","",IFERROR(IF(AND(INDEX(Matriz!$G:$G,55)="Sí",INDEX(Contratistas!$K:$K,MATCH("Sí",Contratistas!$A:$A,0))="Sí"),Matriz!$G$1&amp;". ","")&amp;IF(AND(INDEX(Matriz!$H:$H,55)="Sí",INDEX(Contratistas!$L:$L,MATCH("Sí",Contratistas!$A:$A,0))="Sí"),Matriz!$H$1&amp;". ","")&amp;IF(AND(INDEX(Matriz!$I:$I,55)="Sí",INDEX(Contratistas!$M:$M,MATCH("Sí",Contratistas!$A:$A,0))="Sí"),Matriz!$I$1&amp;". ",""),""))</f>
        <v/>
      </c>
      <c r="I55" s="5" t="str">
        <f>IF(B55="","",IF(A55="Sin elegir","Revisar",IF(G55="Sí",IF(H55="","No","Sí"),IF(G55="No","No","Revisar"))))</f>
        <v/>
      </c>
      <c r="J55" s="5" t="str">
        <f>IF(I55="Sí",INDEX(Matriz!$J:$J,55)&amp;"","")</f>
        <v/>
      </c>
      <c r="K55" s="8" t="str">
        <f>INDEX(Matriz!$L:$L,55)&amp;""</f>
        <v/>
      </c>
    </row>
    <row r="56">
      <c r="A56" s="5" t="str">
        <f>IF(B56="","",IFERROR(INDEX(Contratistas!$B:$B,MATCH("Sí",Contratistas!$A:$A,0))&amp;"","Sin elegir"))</f>
        <v/>
      </c>
      <c r="B56" s="5" t="str">
        <f>INDEX(Matriz!$A:$A,56)&amp;""</f>
        <v/>
      </c>
      <c r="C56" s="5" t="str">
        <f>INDEX(Matriz!$B:$B,56)&amp;""</f>
        <v/>
      </c>
      <c r="D56" s="5" t="str">
        <f>INDEX(Matriz!$E:$E,56)&amp;""</f>
        <v/>
      </c>
      <c r="E56" s="5" t="str">
        <f>INDEX(Matriz!$F:$F,56)&amp;""</f>
        <v/>
      </c>
      <c r="F56" s="5" t="str">
        <f>INDEX(Matriz!$D:$D,56)&amp;""</f>
        <v/>
      </c>
      <c r="G56" s="5" t="str">
        <f>IF(B56="","",IF(F56="Siempre","Sí",IFERROR(INDEX(Contratistas!$A:$Z,MATCH("Sí",Contratistas!$A:$A,0),MATCH(F56,Contratistas!$A$1:$Z$1,0))&amp;"","Revisar")))</f>
        <v/>
      </c>
      <c r="H56" s="5" t="str">
        <f>IF(B56="","",IFERROR(IF(AND(INDEX(Matriz!$G:$G,56)="Sí",INDEX(Contratistas!$K:$K,MATCH("Sí",Contratistas!$A:$A,0))="Sí"),Matriz!$G$1&amp;". ","")&amp;IF(AND(INDEX(Matriz!$H:$H,56)="Sí",INDEX(Contratistas!$L:$L,MATCH("Sí",Contratistas!$A:$A,0))="Sí"),Matriz!$H$1&amp;". ","")&amp;IF(AND(INDEX(Matriz!$I:$I,56)="Sí",INDEX(Contratistas!$M:$M,MATCH("Sí",Contratistas!$A:$A,0))="Sí"),Matriz!$I$1&amp;". ",""),""))</f>
        <v/>
      </c>
      <c r="I56" s="5" t="str">
        <f>IF(B56="","",IF(A56="Sin elegir","Revisar",IF(G56="Sí",IF(H56="","No","Sí"),IF(G56="No","No","Revisar"))))</f>
        <v/>
      </c>
      <c r="J56" s="5" t="str">
        <f>IF(I56="Sí",INDEX(Matriz!$J:$J,56)&amp;"","")</f>
        <v/>
      </c>
      <c r="K56" s="8" t="str">
        <f>INDEX(Matriz!$L:$L,56)&amp;""</f>
        <v/>
      </c>
    </row>
    <row r="57">
      <c r="A57" s="5" t="str">
        <f>IF(B57="","",IFERROR(INDEX(Contratistas!$B:$B,MATCH("Sí",Contratistas!$A:$A,0))&amp;"","Sin elegir"))</f>
        <v/>
      </c>
      <c r="B57" s="5" t="str">
        <f>INDEX(Matriz!$A:$A,57)&amp;""</f>
        <v/>
      </c>
      <c r="C57" s="5" t="str">
        <f>INDEX(Matriz!$B:$B,57)&amp;""</f>
        <v/>
      </c>
      <c r="D57" s="5" t="str">
        <f>INDEX(Matriz!$E:$E,57)&amp;""</f>
        <v/>
      </c>
      <c r="E57" s="5" t="str">
        <f>INDEX(Matriz!$F:$F,57)&amp;""</f>
        <v/>
      </c>
      <c r="F57" s="5" t="str">
        <f>INDEX(Matriz!$D:$D,57)&amp;""</f>
        <v/>
      </c>
      <c r="G57" s="5" t="str">
        <f>IF(B57="","",IF(F57="Siempre","Sí",IFERROR(INDEX(Contratistas!$A:$Z,MATCH("Sí",Contratistas!$A:$A,0),MATCH(F57,Contratistas!$A$1:$Z$1,0))&amp;"","Revisar")))</f>
        <v/>
      </c>
      <c r="H57" s="5" t="str">
        <f>IF(B57="","",IFERROR(IF(AND(INDEX(Matriz!$G:$G,57)="Sí",INDEX(Contratistas!$K:$K,MATCH("Sí",Contratistas!$A:$A,0))="Sí"),Matriz!$G$1&amp;". ","")&amp;IF(AND(INDEX(Matriz!$H:$H,57)="Sí",INDEX(Contratistas!$L:$L,MATCH("Sí",Contratistas!$A:$A,0))="Sí"),Matriz!$H$1&amp;". ","")&amp;IF(AND(INDEX(Matriz!$I:$I,57)="Sí",INDEX(Contratistas!$M:$M,MATCH("Sí",Contratistas!$A:$A,0))="Sí"),Matriz!$I$1&amp;". ",""),""))</f>
        <v/>
      </c>
      <c r="I57" s="5" t="str">
        <f>IF(B57="","",IF(A57="Sin elegir","Revisar",IF(G57="Sí",IF(H57="","No","Sí"),IF(G57="No","No","Revisar"))))</f>
        <v/>
      </c>
      <c r="J57" s="5" t="str">
        <f>IF(I57="Sí",INDEX(Matriz!$J:$J,57)&amp;"","")</f>
        <v/>
      </c>
      <c r="K57" s="8" t="str">
        <f>INDEX(Matriz!$L:$L,57)&amp;""</f>
        <v/>
      </c>
    </row>
    <row r="58">
      <c r="A58" s="5" t="str">
        <f>IF(B58="","",IFERROR(INDEX(Contratistas!$B:$B,MATCH("Sí",Contratistas!$A:$A,0))&amp;"","Sin elegir"))</f>
        <v/>
      </c>
      <c r="B58" s="5" t="str">
        <f>INDEX(Matriz!$A:$A,58)&amp;""</f>
        <v/>
      </c>
      <c r="C58" s="5" t="str">
        <f>INDEX(Matriz!$B:$B,58)&amp;""</f>
        <v/>
      </c>
      <c r="D58" s="5" t="str">
        <f>INDEX(Matriz!$E:$E,58)&amp;""</f>
        <v/>
      </c>
      <c r="E58" s="5" t="str">
        <f>INDEX(Matriz!$F:$F,58)&amp;""</f>
        <v/>
      </c>
      <c r="F58" s="5" t="str">
        <f>INDEX(Matriz!$D:$D,58)&amp;""</f>
        <v/>
      </c>
      <c r="G58" s="5" t="str">
        <f>IF(B58="","",IF(F58="Siempre","Sí",IFERROR(INDEX(Contratistas!$A:$Z,MATCH("Sí",Contratistas!$A:$A,0),MATCH(F58,Contratistas!$A$1:$Z$1,0))&amp;"","Revisar")))</f>
        <v/>
      </c>
      <c r="H58" s="5" t="str">
        <f>IF(B58="","",IFERROR(IF(AND(INDEX(Matriz!$G:$G,58)="Sí",INDEX(Contratistas!$K:$K,MATCH("Sí",Contratistas!$A:$A,0))="Sí"),Matriz!$G$1&amp;". ","")&amp;IF(AND(INDEX(Matriz!$H:$H,58)="Sí",INDEX(Contratistas!$L:$L,MATCH("Sí",Contratistas!$A:$A,0))="Sí"),Matriz!$H$1&amp;". ","")&amp;IF(AND(INDEX(Matriz!$I:$I,58)="Sí",INDEX(Contratistas!$M:$M,MATCH("Sí",Contratistas!$A:$A,0))="Sí"),Matriz!$I$1&amp;". ",""),""))</f>
        <v/>
      </c>
      <c r="I58" s="5" t="str">
        <f>IF(B58="","",IF(A58="Sin elegir","Revisar",IF(G58="Sí",IF(H58="","No","Sí"),IF(G58="No","No","Revisar"))))</f>
        <v/>
      </c>
      <c r="J58" s="5" t="str">
        <f>IF(I58="Sí",INDEX(Matriz!$J:$J,58)&amp;"","")</f>
        <v/>
      </c>
      <c r="K58" s="8" t="str">
        <f>INDEX(Matriz!$L:$L,58)&amp;""</f>
        <v/>
      </c>
    </row>
    <row r="59">
      <c r="A59" s="5" t="str">
        <f>IF(B59="","",IFERROR(INDEX(Contratistas!$B:$B,MATCH("Sí",Contratistas!$A:$A,0))&amp;"","Sin elegir"))</f>
        <v/>
      </c>
      <c r="B59" s="5" t="str">
        <f>INDEX(Matriz!$A:$A,59)&amp;""</f>
        <v/>
      </c>
      <c r="C59" s="5" t="str">
        <f>INDEX(Matriz!$B:$B,59)&amp;""</f>
        <v/>
      </c>
      <c r="D59" s="5" t="str">
        <f>INDEX(Matriz!$E:$E,59)&amp;""</f>
        <v/>
      </c>
      <c r="E59" s="5" t="str">
        <f>INDEX(Matriz!$F:$F,59)&amp;""</f>
        <v/>
      </c>
      <c r="F59" s="5" t="str">
        <f>INDEX(Matriz!$D:$D,59)&amp;""</f>
        <v/>
      </c>
      <c r="G59" s="5" t="str">
        <f>IF(B59="","",IF(F59="Siempre","Sí",IFERROR(INDEX(Contratistas!$A:$Z,MATCH("Sí",Contratistas!$A:$A,0),MATCH(F59,Contratistas!$A$1:$Z$1,0))&amp;"","Revisar")))</f>
        <v/>
      </c>
      <c r="H59" s="5" t="str">
        <f>IF(B59="","",IFERROR(IF(AND(INDEX(Matriz!$G:$G,59)="Sí",INDEX(Contratistas!$K:$K,MATCH("Sí",Contratistas!$A:$A,0))="Sí"),Matriz!$G$1&amp;". ","")&amp;IF(AND(INDEX(Matriz!$H:$H,59)="Sí",INDEX(Contratistas!$L:$L,MATCH("Sí",Contratistas!$A:$A,0))="Sí"),Matriz!$H$1&amp;". ","")&amp;IF(AND(INDEX(Matriz!$I:$I,59)="Sí",INDEX(Contratistas!$M:$M,MATCH("Sí",Contratistas!$A:$A,0))="Sí"),Matriz!$I$1&amp;". ",""),""))</f>
        <v/>
      </c>
      <c r="I59" s="5" t="str">
        <f>IF(B59="","",IF(A59="Sin elegir","Revisar",IF(G59="Sí",IF(H59="","No","Sí"),IF(G59="No","No","Revisar"))))</f>
        <v/>
      </c>
      <c r="J59" s="5" t="str">
        <f>IF(I59="Sí",INDEX(Matriz!$J:$J,59)&amp;"","")</f>
        <v/>
      </c>
      <c r="K59" s="8" t="str">
        <f>INDEX(Matriz!$L:$L,59)&amp;""</f>
        <v/>
      </c>
    </row>
    <row r="60">
      <c r="A60" s="5" t="str">
        <f>IF(B60="","",IFERROR(INDEX(Contratistas!$B:$B,MATCH("Sí",Contratistas!$A:$A,0))&amp;"","Sin elegir"))</f>
        <v/>
      </c>
      <c r="B60" s="5" t="str">
        <f>INDEX(Matriz!$A:$A,60)&amp;""</f>
        <v/>
      </c>
      <c r="C60" s="5" t="str">
        <f>INDEX(Matriz!$B:$B,60)&amp;""</f>
        <v/>
      </c>
      <c r="D60" s="5" t="str">
        <f>INDEX(Matriz!$E:$E,60)&amp;""</f>
        <v/>
      </c>
      <c r="E60" s="5" t="str">
        <f>INDEX(Matriz!$F:$F,60)&amp;""</f>
        <v/>
      </c>
      <c r="F60" s="5" t="str">
        <f>INDEX(Matriz!$D:$D,60)&amp;""</f>
        <v/>
      </c>
      <c r="G60" s="5" t="str">
        <f>IF(B60="","",IF(F60="Siempre","Sí",IFERROR(INDEX(Contratistas!$A:$Z,MATCH("Sí",Contratistas!$A:$A,0),MATCH(F60,Contratistas!$A$1:$Z$1,0))&amp;"","Revisar")))</f>
        <v/>
      </c>
      <c r="H60" s="5" t="str">
        <f>IF(B60="","",IFERROR(IF(AND(INDEX(Matriz!$G:$G,60)="Sí",INDEX(Contratistas!$K:$K,MATCH("Sí",Contratistas!$A:$A,0))="Sí"),Matriz!$G$1&amp;". ","")&amp;IF(AND(INDEX(Matriz!$H:$H,60)="Sí",INDEX(Contratistas!$L:$L,MATCH("Sí",Contratistas!$A:$A,0))="Sí"),Matriz!$H$1&amp;". ","")&amp;IF(AND(INDEX(Matriz!$I:$I,60)="Sí",INDEX(Contratistas!$M:$M,MATCH("Sí",Contratistas!$A:$A,0))="Sí"),Matriz!$I$1&amp;". ",""),""))</f>
        <v/>
      </c>
      <c r="I60" s="5" t="str">
        <f>IF(B60="","",IF(A60="Sin elegir","Revisar",IF(G60="Sí",IF(H60="","No","Sí"),IF(G60="No","No","Revisar"))))</f>
        <v/>
      </c>
      <c r="J60" s="5" t="str">
        <f>IF(I60="Sí",INDEX(Matriz!$J:$J,60)&amp;"","")</f>
        <v/>
      </c>
      <c r="K60" s="8" t="str">
        <f>INDEX(Matriz!$L:$L,60)&amp;""</f>
        <v/>
      </c>
    </row>
    <row r="61">
      <c r="A61" s="5" t="str">
        <f>IF(B61="","",IFERROR(INDEX(Contratistas!$B:$B,MATCH("Sí",Contratistas!$A:$A,0))&amp;"","Sin elegir"))</f>
        <v/>
      </c>
      <c r="B61" s="5" t="str">
        <f>INDEX(Matriz!$A:$A,61)&amp;""</f>
        <v/>
      </c>
      <c r="C61" s="5" t="str">
        <f>INDEX(Matriz!$B:$B,61)&amp;""</f>
        <v/>
      </c>
      <c r="D61" s="5" t="str">
        <f>INDEX(Matriz!$E:$E,61)&amp;""</f>
        <v/>
      </c>
      <c r="E61" s="5" t="str">
        <f>INDEX(Matriz!$F:$F,61)&amp;""</f>
        <v/>
      </c>
      <c r="F61" s="5" t="str">
        <f>INDEX(Matriz!$D:$D,61)&amp;""</f>
        <v/>
      </c>
      <c r="G61" s="5" t="str">
        <f>IF(B61="","",IF(F61="Siempre","Sí",IFERROR(INDEX(Contratistas!$A:$Z,MATCH("Sí",Contratistas!$A:$A,0),MATCH(F61,Contratistas!$A$1:$Z$1,0))&amp;"","Revisar")))</f>
        <v/>
      </c>
      <c r="H61" s="5" t="str">
        <f>IF(B61="","",IFERROR(IF(AND(INDEX(Matriz!$G:$G,61)="Sí",INDEX(Contratistas!$K:$K,MATCH("Sí",Contratistas!$A:$A,0))="Sí"),Matriz!$G$1&amp;". ","")&amp;IF(AND(INDEX(Matriz!$H:$H,61)="Sí",INDEX(Contratistas!$L:$L,MATCH("Sí",Contratistas!$A:$A,0))="Sí"),Matriz!$H$1&amp;". ","")&amp;IF(AND(INDEX(Matriz!$I:$I,61)="Sí",INDEX(Contratistas!$M:$M,MATCH("Sí",Contratistas!$A:$A,0))="Sí"),Matriz!$I$1&amp;". ",""),""))</f>
        <v/>
      </c>
      <c r="I61" s="5" t="str">
        <f>IF(B61="","",IF(A61="Sin elegir","Revisar",IF(G61="Sí",IF(H61="","No","Sí"),IF(G61="No","No","Revisar"))))</f>
        <v/>
      </c>
      <c r="J61" s="5" t="str">
        <f>IF(I61="Sí",INDEX(Matriz!$J:$J,61)&amp;"","")</f>
        <v/>
      </c>
      <c r="K61" s="8" t="str">
        <f>INDEX(Matriz!$L:$L,61)&amp;""</f>
        <v/>
      </c>
    </row>
    <row r="62">
      <c r="A62" s="5" t="str">
        <f>IF(B62="","",IFERROR(INDEX(Contratistas!$B:$B,MATCH("Sí",Contratistas!$A:$A,0))&amp;"","Sin elegir"))</f>
        <v/>
      </c>
      <c r="B62" s="5" t="str">
        <f>INDEX(Matriz!$A:$A,62)&amp;""</f>
        <v/>
      </c>
      <c r="C62" s="5" t="str">
        <f>INDEX(Matriz!$B:$B,62)&amp;""</f>
        <v/>
      </c>
      <c r="D62" s="5" t="str">
        <f>INDEX(Matriz!$E:$E,62)&amp;""</f>
        <v/>
      </c>
      <c r="E62" s="5" t="str">
        <f>INDEX(Matriz!$F:$F,62)&amp;""</f>
        <v/>
      </c>
      <c r="F62" s="5" t="str">
        <f>INDEX(Matriz!$D:$D,62)&amp;""</f>
        <v/>
      </c>
      <c r="G62" s="5" t="str">
        <f>IF(B62="","",IF(F62="Siempre","Sí",IFERROR(INDEX(Contratistas!$A:$Z,MATCH("Sí",Contratistas!$A:$A,0),MATCH(F62,Contratistas!$A$1:$Z$1,0))&amp;"","Revisar")))</f>
        <v/>
      </c>
      <c r="H62" s="5" t="str">
        <f>IF(B62="","",IFERROR(IF(AND(INDEX(Matriz!$G:$G,62)="Sí",INDEX(Contratistas!$K:$K,MATCH("Sí",Contratistas!$A:$A,0))="Sí"),Matriz!$G$1&amp;". ","")&amp;IF(AND(INDEX(Matriz!$H:$H,62)="Sí",INDEX(Contratistas!$L:$L,MATCH("Sí",Contratistas!$A:$A,0))="Sí"),Matriz!$H$1&amp;". ","")&amp;IF(AND(INDEX(Matriz!$I:$I,62)="Sí",INDEX(Contratistas!$M:$M,MATCH("Sí",Contratistas!$A:$A,0))="Sí"),Matriz!$I$1&amp;". ",""),""))</f>
        <v/>
      </c>
      <c r="I62" s="5" t="str">
        <f>IF(B62="","",IF(A62="Sin elegir","Revisar",IF(G62="Sí",IF(H62="","No","Sí"),IF(G62="No","No","Revisar"))))</f>
        <v/>
      </c>
      <c r="J62" s="5" t="str">
        <f>IF(I62="Sí",INDEX(Matriz!$J:$J,62)&amp;"","")</f>
        <v/>
      </c>
      <c r="K62" s="8" t="str">
        <f>INDEX(Matriz!$L:$L,62)&amp;""</f>
        <v/>
      </c>
    </row>
    <row r="63">
      <c r="A63" s="5" t="str">
        <f>IF(B63="","",IFERROR(INDEX(Contratistas!$B:$B,MATCH("Sí",Contratistas!$A:$A,0))&amp;"","Sin elegir"))</f>
        <v/>
      </c>
      <c r="B63" s="5" t="str">
        <f>INDEX(Matriz!$A:$A,63)&amp;""</f>
        <v/>
      </c>
      <c r="C63" s="5" t="str">
        <f>INDEX(Matriz!$B:$B,63)&amp;""</f>
        <v/>
      </c>
      <c r="D63" s="5" t="str">
        <f>INDEX(Matriz!$E:$E,63)&amp;""</f>
        <v/>
      </c>
      <c r="E63" s="5" t="str">
        <f>INDEX(Matriz!$F:$F,63)&amp;""</f>
        <v/>
      </c>
      <c r="F63" s="5" t="str">
        <f>INDEX(Matriz!$D:$D,63)&amp;""</f>
        <v/>
      </c>
      <c r="G63" s="5" t="str">
        <f>IF(B63="","",IF(F63="Siempre","Sí",IFERROR(INDEX(Contratistas!$A:$Z,MATCH("Sí",Contratistas!$A:$A,0),MATCH(F63,Contratistas!$A$1:$Z$1,0))&amp;"","Revisar")))</f>
        <v/>
      </c>
      <c r="H63" s="5" t="str">
        <f>IF(B63="","",IFERROR(IF(AND(INDEX(Matriz!$G:$G,63)="Sí",INDEX(Contratistas!$K:$K,MATCH("Sí",Contratistas!$A:$A,0))="Sí"),Matriz!$G$1&amp;". ","")&amp;IF(AND(INDEX(Matriz!$H:$H,63)="Sí",INDEX(Contratistas!$L:$L,MATCH("Sí",Contratistas!$A:$A,0))="Sí"),Matriz!$H$1&amp;". ","")&amp;IF(AND(INDEX(Matriz!$I:$I,63)="Sí",INDEX(Contratistas!$M:$M,MATCH("Sí",Contratistas!$A:$A,0))="Sí"),Matriz!$I$1&amp;". ",""),""))</f>
        <v/>
      </c>
      <c r="I63" s="5" t="str">
        <f>IF(B63="","",IF(A63="Sin elegir","Revisar",IF(G63="Sí",IF(H63="","No","Sí"),IF(G63="No","No","Revisar"))))</f>
        <v/>
      </c>
      <c r="J63" s="5" t="str">
        <f>IF(I63="Sí",INDEX(Matriz!$J:$J,63)&amp;"","")</f>
        <v/>
      </c>
      <c r="K63" s="8" t="str">
        <f>INDEX(Matriz!$L:$L,63)&amp;""</f>
        <v/>
      </c>
    </row>
    <row r="64">
      <c r="A64" s="5" t="str">
        <f>IF(B64="","",IFERROR(INDEX(Contratistas!$B:$B,MATCH("Sí",Contratistas!$A:$A,0))&amp;"","Sin elegir"))</f>
        <v/>
      </c>
      <c r="B64" s="5" t="str">
        <f>INDEX(Matriz!$A:$A,64)&amp;""</f>
        <v/>
      </c>
      <c r="C64" s="5" t="str">
        <f>INDEX(Matriz!$B:$B,64)&amp;""</f>
        <v/>
      </c>
      <c r="D64" s="5" t="str">
        <f>INDEX(Matriz!$E:$E,64)&amp;""</f>
        <v/>
      </c>
      <c r="E64" s="5" t="str">
        <f>INDEX(Matriz!$F:$F,64)&amp;""</f>
        <v/>
      </c>
      <c r="F64" s="5" t="str">
        <f>INDEX(Matriz!$D:$D,64)&amp;""</f>
        <v/>
      </c>
      <c r="G64" s="5" t="str">
        <f>IF(B64="","",IF(F64="Siempre","Sí",IFERROR(INDEX(Contratistas!$A:$Z,MATCH("Sí",Contratistas!$A:$A,0),MATCH(F64,Contratistas!$A$1:$Z$1,0))&amp;"","Revisar")))</f>
        <v/>
      </c>
      <c r="H64" s="5" t="str">
        <f>IF(B64="","",IFERROR(IF(AND(INDEX(Matriz!$G:$G,64)="Sí",INDEX(Contratistas!$K:$K,MATCH("Sí",Contratistas!$A:$A,0))="Sí"),Matriz!$G$1&amp;". ","")&amp;IF(AND(INDEX(Matriz!$H:$H,64)="Sí",INDEX(Contratistas!$L:$L,MATCH("Sí",Contratistas!$A:$A,0))="Sí"),Matriz!$H$1&amp;". ","")&amp;IF(AND(INDEX(Matriz!$I:$I,64)="Sí",INDEX(Contratistas!$M:$M,MATCH("Sí",Contratistas!$A:$A,0))="Sí"),Matriz!$I$1&amp;". ",""),""))</f>
        <v/>
      </c>
      <c r="I64" s="5" t="str">
        <f>IF(B64="","",IF(A64="Sin elegir","Revisar",IF(G64="Sí",IF(H64="","No","Sí"),IF(G64="No","No","Revisar"))))</f>
        <v/>
      </c>
      <c r="J64" s="5" t="str">
        <f>IF(I64="Sí",INDEX(Matriz!$J:$J,64)&amp;"","")</f>
        <v/>
      </c>
      <c r="K64" s="8" t="str">
        <f>INDEX(Matriz!$L:$L,64)&amp;""</f>
        <v/>
      </c>
    </row>
    <row r="65">
      <c r="A65" s="5" t="str">
        <f>IF(B65="","",IFERROR(INDEX(Contratistas!$B:$B,MATCH("Sí",Contratistas!$A:$A,0))&amp;"","Sin elegir"))</f>
        <v/>
      </c>
      <c r="B65" s="5" t="str">
        <f>INDEX(Matriz!$A:$A,65)&amp;""</f>
        <v/>
      </c>
      <c r="C65" s="5" t="str">
        <f>INDEX(Matriz!$B:$B,65)&amp;""</f>
        <v/>
      </c>
      <c r="D65" s="5" t="str">
        <f>INDEX(Matriz!$E:$E,65)&amp;""</f>
        <v/>
      </c>
      <c r="E65" s="5" t="str">
        <f>INDEX(Matriz!$F:$F,65)&amp;""</f>
        <v/>
      </c>
      <c r="F65" s="5" t="str">
        <f>INDEX(Matriz!$D:$D,65)&amp;""</f>
        <v/>
      </c>
      <c r="G65" s="5" t="str">
        <f>IF(B65="","",IF(F65="Siempre","Sí",IFERROR(INDEX(Contratistas!$A:$Z,MATCH("Sí",Contratistas!$A:$A,0),MATCH(F65,Contratistas!$A$1:$Z$1,0))&amp;"","Revisar")))</f>
        <v/>
      </c>
      <c r="H65" s="5" t="str">
        <f>IF(B65="","",IFERROR(IF(AND(INDEX(Matriz!$G:$G,65)="Sí",INDEX(Contratistas!$K:$K,MATCH("Sí",Contratistas!$A:$A,0))="Sí"),Matriz!$G$1&amp;". ","")&amp;IF(AND(INDEX(Matriz!$H:$H,65)="Sí",INDEX(Contratistas!$L:$L,MATCH("Sí",Contratistas!$A:$A,0))="Sí"),Matriz!$H$1&amp;". ","")&amp;IF(AND(INDEX(Matriz!$I:$I,65)="Sí",INDEX(Contratistas!$M:$M,MATCH("Sí",Contratistas!$A:$A,0))="Sí"),Matriz!$I$1&amp;". ",""),""))</f>
        <v/>
      </c>
      <c r="I65" s="5" t="str">
        <f>IF(B65="","",IF(A65="Sin elegir","Revisar",IF(G65="Sí",IF(H65="","No","Sí"),IF(G65="No","No","Revisar"))))</f>
        <v/>
      </c>
      <c r="J65" s="5" t="str">
        <f>IF(I65="Sí",INDEX(Matriz!$J:$J,65)&amp;"","")</f>
        <v/>
      </c>
      <c r="K65" s="8" t="str">
        <f>INDEX(Matriz!$L:$L,65)&amp;""</f>
        <v/>
      </c>
    </row>
    <row r="66">
      <c r="A66" s="5" t="str">
        <f>IF(B66="","",IFERROR(INDEX(Contratistas!$B:$B,MATCH("Sí",Contratistas!$A:$A,0))&amp;"","Sin elegir"))</f>
        <v/>
      </c>
      <c r="B66" s="5" t="str">
        <f>INDEX(Matriz!$A:$A,66)&amp;""</f>
        <v/>
      </c>
      <c r="C66" s="5" t="str">
        <f>INDEX(Matriz!$B:$B,66)&amp;""</f>
        <v/>
      </c>
      <c r="D66" s="5" t="str">
        <f>INDEX(Matriz!$E:$E,66)&amp;""</f>
        <v/>
      </c>
      <c r="E66" s="5" t="str">
        <f>INDEX(Matriz!$F:$F,66)&amp;""</f>
        <v/>
      </c>
      <c r="F66" s="5" t="str">
        <f>INDEX(Matriz!$D:$D,66)&amp;""</f>
        <v/>
      </c>
      <c r="G66" s="5" t="str">
        <f>IF(B66="","",IF(F66="Siempre","Sí",IFERROR(INDEX(Contratistas!$A:$Z,MATCH("Sí",Contratistas!$A:$A,0),MATCH(F66,Contratistas!$A$1:$Z$1,0))&amp;"","Revisar")))</f>
        <v/>
      </c>
      <c r="H66" s="5" t="str">
        <f>IF(B66="","",IFERROR(IF(AND(INDEX(Matriz!$G:$G,66)="Sí",INDEX(Contratistas!$K:$K,MATCH("Sí",Contratistas!$A:$A,0))="Sí"),Matriz!$G$1&amp;". ","")&amp;IF(AND(INDEX(Matriz!$H:$H,66)="Sí",INDEX(Contratistas!$L:$L,MATCH("Sí",Contratistas!$A:$A,0))="Sí"),Matriz!$H$1&amp;". ","")&amp;IF(AND(INDEX(Matriz!$I:$I,66)="Sí",INDEX(Contratistas!$M:$M,MATCH("Sí",Contratistas!$A:$A,0))="Sí"),Matriz!$I$1&amp;". ",""),""))</f>
        <v/>
      </c>
      <c r="I66" s="5" t="str">
        <f>IF(B66="","",IF(A66="Sin elegir","Revisar",IF(G66="Sí",IF(H66="","No","Sí"),IF(G66="No","No","Revisar"))))</f>
        <v/>
      </c>
      <c r="J66" s="5" t="str">
        <f>IF(I66="Sí",INDEX(Matriz!$J:$J,66)&amp;"","")</f>
        <v/>
      </c>
      <c r="K66" s="8" t="str">
        <f>INDEX(Matriz!$L:$L,66)&amp;""</f>
        <v/>
      </c>
    </row>
    <row r="67">
      <c r="A67" s="5" t="str">
        <f>IF(B67="","",IFERROR(INDEX(Contratistas!$B:$B,MATCH("Sí",Contratistas!$A:$A,0))&amp;"","Sin elegir"))</f>
        <v/>
      </c>
      <c r="B67" s="5" t="str">
        <f>INDEX(Matriz!$A:$A,67)&amp;""</f>
        <v/>
      </c>
      <c r="C67" s="5" t="str">
        <f>INDEX(Matriz!$B:$B,67)&amp;""</f>
        <v/>
      </c>
      <c r="D67" s="5" t="str">
        <f>INDEX(Matriz!$E:$E,67)&amp;""</f>
        <v/>
      </c>
      <c r="E67" s="5" t="str">
        <f>INDEX(Matriz!$F:$F,67)&amp;""</f>
        <v/>
      </c>
      <c r="F67" s="5" t="str">
        <f>INDEX(Matriz!$D:$D,67)&amp;""</f>
        <v/>
      </c>
      <c r="G67" s="5" t="str">
        <f>IF(B67="","",IF(F67="Siempre","Sí",IFERROR(INDEX(Contratistas!$A:$Z,MATCH("Sí",Contratistas!$A:$A,0),MATCH(F67,Contratistas!$A$1:$Z$1,0))&amp;"","Revisar")))</f>
        <v/>
      </c>
      <c r="H67" s="5" t="str">
        <f>IF(B67="","",IFERROR(IF(AND(INDEX(Matriz!$G:$G,67)="Sí",INDEX(Contratistas!$K:$K,MATCH("Sí",Contratistas!$A:$A,0))="Sí"),Matriz!$G$1&amp;". ","")&amp;IF(AND(INDEX(Matriz!$H:$H,67)="Sí",INDEX(Contratistas!$L:$L,MATCH("Sí",Contratistas!$A:$A,0))="Sí"),Matriz!$H$1&amp;". ","")&amp;IF(AND(INDEX(Matriz!$I:$I,67)="Sí",INDEX(Contratistas!$M:$M,MATCH("Sí",Contratistas!$A:$A,0))="Sí"),Matriz!$I$1&amp;". ",""),""))</f>
        <v/>
      </c>
      <c r="I67" s="5" t="str">
        <f>IF(B67="","",IF(A67="Sin elegir","Revisar",IF(G67="Sí",IF(H67="","No","Sí"),IF(G67="No","No","Revisar"))))</f>
        <v/>
      </c>
      <c r="J67" s="5" t="str">
        <f>IF(I67="Sí",INDEX(Matriz!$J:$J,67)&amp;"","")</f>
        <v/>
      </c>
      <c r="K67" s="8" t="str">
        <f>INDEX(Matriz!$L:$L,67)&amp;""</f>
        <v/>
      </c>
    </row>
    <row r="68">
      <c r="A68" s="5" t="str">
        <f>IF(B68="","",IFERROR(INDEX(Contratistas!$B:$B,MATCH("Sí",Contratistas!$A:$A,0))&amp;"","Sin elegir"))</f>
        <v/>
      </c>
      <c r="B68" s="5" t="str">
        <f>INDEX(Matriz!$A:$A,68)&amp;""</f>
        <v/>
      </c>
      <c r="C68" s="5" t="str">
        <f>INDEX(Matriz!$B:$B,68)&amp;""</f>
        <v/>
      </c>
      <c r="D68" s="5" t="str">
        <f>INDEX(Matriz!$E:$E,68)&amp;""</f>
        <v/>
      </c>
      <c r="E68" s="5" t="str">
        <f>INDEX(Matriz!$F:$F,68)&amp;""</f>
        <v/>
      </c>
      <c r="F68" s="5" t="str">
        <f>INDEX(Matriz!$D:$D,68)&amp;""</f>
        <v/>
      </c>
      <c r="G68" s="5" t="str">
        <f>IF(B68="","",IF(F68="Siempre","Sí",IFERROR(INDEX(Contratistas!$A:$Z,MATCH("Sí",Contratistas!$A:$A,0),MATCH(F68,Contratistas!$A$1:$Z$1,0))&amp;"","Revisar")))</f>
        <v/>
      </c>
      <c r="H68" s="5" t="str">
        <f>IF(B68="","",IFERROR(IF(AND(INDEX(Matriz!$G:$G,68)="Sí",INDEX(Contratistas!$K:$K,MATCH("Sí",Contratistas!$A:$A,0))="Sí"),Matriz!$G$1&amp;". ","")&amp;IF(AND(INDEX(Matriz!$H:$H,68)="Sí",INDEX(Contratistas!$L:$L,MATCH("Sí",Contratistas!$A:$A,0))="Sí"),Matriz!$H$1&amp;". ","")&amp;IF(AND(INDEX(Matriz!$I:$I,68)="Sí",INDEX(Contratistas!$M:$M,MATCH("Sí",Contratistas!$A:$A,0))="Sí"),Matriz!$I$1&amp;". ",""),""))</f>
        <v/>
      </c>
      <c r="I68" s="5" t="str">
        <f>IF(B68="","",IF(A68="Sin elegir","Revisar",IF(G68="Sí",IF(H68="","No","Sí"),IF(G68="No","No","Revisar"))))</f>
        <v/>
      </c>
      <c r="J68" s="5" t="str">
        <f>IF(I68="Sí",INDEX(Matriz!$J:$J,68)&amp;"","")</f>
        <v/>
      </c>
      <c r="K68" s="8" t="str">
        <f>INDEX(Matriz!$L:$L,68)&amp;""</f>
        <v/>
      </c>
    </row>
    <row r="69">
      <c r="A69" s="5" t="str">
        <f>IF(B69="","",IFERROR(INDEX(Contratistas!$B:$B,MATCH("Sí",Contratistas!$A:$A,0))&amp;"","Sin elegir"))</f>
        <v/>
      </c>
      <c r="B69" s="5" t="str">
        <f>INDEX(Matriz!$A:$A,69)&amp;""</f>
        <v/>
      </c>
      <c r="C69" s="5" t="str">
        <f>INDEX(Matriz!$B:$B,69)&amp;""</f>
        <v/>
      </c>
      <c r="D69" s="5" t="str">
        <f>INDEX(Matriz!$E:$E,69)&amp;""</f>
        <v/>
      </c>
      <c r="E69" s="5" t="str">
        <f>INDEX(Matriz!$F:$F,69)&amp;""</f>
        <v/>
      </c>
      <c r="F69" s="5" t="str">
        <f>INDEX(Matriz!$D:$D,69)&amp;""</f>
        <v/>
      </c>
      <c r="G69" s="5" t="str">
        <f>IF(B69="","",IF(F69="Siempre","Sí",IFERROR(INDEX(Contratistas!$A:$Z,MATCH("Sí",Contratistas!$A:$A,0),MATCH(F69,Contratistas!$A$1:$Z$1,0))&amp;"","Revisar")))</f>
        <v/>
      </c>
      <c r="H69" s="5" t="str">
        <f>IF(B69="","",IFERROR(IF(AND(INDEX(Matriz!$G:$G,69)="Sí",INDEX(Contratistas!$K:$K,MATCH("Sí",Contratistas!$A:$A,0))="Sí"),Matriz!$G$1&amp;". ","")&amp;IF(AND(INDEX(Matriz!$H:$H,69)="Sí",INDEX(Contratistas!$L:$L,MATCH("Sí",Contratistas!$A:$A,0))="Sí"),Matriz!$H$1&amp;". ","")&amp;IF(AND(INDEX(Matriz!$I:$I,69)="Sí",INDEX(Contratistas!$M:$M,MATCH("Sí",Contratistas!$A:$A,0))="Sí"),Matriz!$I$1&amp;". ",""),""))</f>
        <v/>
      </c>
      <c r="I69" s="5" t="str">
        <f>IF(B69="","",IF(A69="Sin elegir","Revisar",IF(G69="Sí",IF(H69="","No","Sí"),IF(G69="No","No","Revisar"))))</f>
        <v/>
      </c>
      <c r="J69" s="5" t="str">
        <f>IF(I69="Sí",INDEX(Matriz!$J:$J,69)&amp;"","")</f>
        <v/>
      </c>
      <c r="K69" s="8" t="str">
        <f>INDEX(Matriz!$L:$L,69)&amp;""</f>
        <v/>
      </c>
    </row>
    <row r="70">
      <c r="A70" s="5" t="str">
        <f>IF(B70="","",IFERROR(INDEX(Contratistas!$B:$B,MATCH("Sí",Contratistas!$A:$A,0))&amp;"","Sin elegir"))</f>
        <v/>
      </c>
      <c r="B70" s="5" t="str">
        <f>INDEX(Matriz!$A:$A,70)&amp;""</f>
        <v/>
      </c>
      <c r="C70" s="5" t="str">
        <f>INDEX(Matriz!$B:$B,70)&amp;""</f>
        <v/>
      </c>
      <c r="D70" s="5" t="str">
        <f>INDEX(Matriz!$E:$E,70)&amp;""</f>
        <v/>
      </c>
      <c r="E70" s="5" t="str">
        <f>INDEX(Matriz!$F:$F,70)&amp;""</f>
        <v/>
      </c>
      <c r="F70" s="5" t="str">
        <f>INDEX(Matriz!$D:$D,70)&amp;""</f>
        <v/>
      </c>
      <c r="G70" s="5" t="str">
        <f>IF(B70="","",IF(F70="Siempre","Sí",IFERROR(INDEX(Contratistas!$A:$Z,MATCH("Sí",Contratistas!$A:$A,0),MATCH(F70,Contratistas!$A$1:$Z$1,0))&amp;"","Revisar")))</f>
        <v/>
      </c>
      <c r="H70" s="5" t="str">
        <f>IF(B70="","",IFERROR(IF(AND(INDEX(Matriz!$G:$G,70)="Sí",INDEX(Contratistas!$K:$K,MATCH("Sí",Contratistas!$A:$A,0))="Sí"),Matriz!$G$1&amp;". ","")&amp;IF(AND(INDEX(Matriz!$H:$H,70)="Sí",INDEX(Contratistas!$L:$L,MATCH("Sí",Contratistas!$A:$A,0))="Sí"),Matriz!$H$1&amp;". ","")&amp;IF(AND(INDEX(Matriz!$I:$I,70)="Sí",INDEX(Contratistas!$M:$M,MATCH("Sí",Contratistas!$A:$A,0))="Sí"),Matriz!$I$1&amp;". ",""),""))</f>
        <v/>
      </c>
      <c r="I70" s="5" t="str">
        <f>IF(B70="","",IF(A70="Sin elegir","Revisar",IF(G70="Sí",IF(H70="","No","Sí"),IF(G70="No","No","Revisar"))))</f>
        <v/>
      </c>
      <c r="J70" s="5" t="str">
        <f>IF(I70="Sí",INDEX(Matriz!$J:$J,70)&amp;"","")</f>
        <v/>
      </c>
      <c r="K70" s="8" t="str">
        <f>INDEX(Matriz!$L:$L,70)&amp;""</f>
        <v/>
      </c>
    </row>
    <row r="71">
      <c r="A71" s="5" t="str">
        <f>IF(B71="","",IFERROR(INDEX(Contratistas!$B:$B,MATCH("Sí",Contratistas!$A:$A,0))&amp;"","Sin elegir"))</f>
        <v/>
      </c>
      <c r="B71" s="5" t="str">
        <f>INDEX(Matriz!$A:$A,71)&amp;""</f>
        <v/>
      </c>
      <c r="C71" s="5" t="str">
        <f>INDEX(Matriz!$B:$B,71)&amp;""</f>
        <v/>
      </c>
      <c r="D71" s="5" t="str">
        <f>INDEX(Matriz!$E:$E,71)&amp;""</f>
        <v/>
      </c>
      <c r="E71" s="5" t="str">
        <f>INDEX(Matriz!$F:$F,71)&amp;""</f>
        <v/>
      </c>
      <c r="F71" s="5" t="str">
        <f>INDEX(Matriz!$D:$D,71)&amp;""</f>
        <v/>
      </c>
      <c r="G71" s="5" t="str">
        <f>IF(B71="","",IF(F71="Siempre","Sí",IFERROR(INDEX(Contratistas!$A:$Z,MATCH("Sí",Contratistas!$A:$A,0),MATCH(F71,Contratistas!$A$1:$Z$1,0))&amp;"","Revisar")))</f>
        <v/>
      </c>
      <c r="H71" s="5" t="str">
        <f>IF(B71="","",IFERROR(IF(AND(INDEX(Matriz!$G:$G,71)="Sí",INDEX(Contratistas!$K:$K,MATCH("Sí",Contratistas!$A:$A,0))="Sí"),Matriz!$G$1&amp;". ","")&amp;IF(AND(INDEX(Matriz!$H:$H,71)="Sí",INDEX(Contratistas!$L:$L,MATCH("Sí",Contratistas!$A:$A,0))="Sí"),Matriz!$H$1&amp;". ","")&amp;IF(AND(INDEX(Matriz!$I:$I,71)="Sí",INDEX(Contratistas!$M:$M,MATCH("Sí",Contratistas!$A:$A,0))="Sí"),Matriz!$I$1&amp;". ",""),""))</f>
        <v/>
      </c>
      <c r="I71" s="5" t="str">
        <f>IF(B71="","",IF(A71="Sin elegir","Revisar",IF(G71="Sí",IF(H71="","No","Sí"),IF(G71="No","No","Revisar"))))</f>
        <v/>
      </c>
      <c r="J71" s="5" t="str">
        <f>IF(I71="Sí",INDEX(Matriz!$J:$J,71)&amp;"","")</f>
        <v/>
      </c>
      <c r="K71" s="8" t="str">
        <f>INDEX(Matriz!$L:$L,71)&amp;""</f>
        <v/>
      </c>
    </row>
    <row r="72">
      <c r="A72" s="5" t="str">
        <f>IF(B72="","",IFERROR(INDEX(Contratistas!$B:$B,MATCH("Sí",Contratistas!$A:$A,0))&amp;"","Sin elegir"))</f>
        <v/>
      </c>
      <c r="B72" s="5" t="str">
        <f>INDEX(Matriz!$A:$A,72)&amp;""</f>
        <v/>
      </c>
      <c r="C72" s="5" t="str">
        <f>INDEX(Matriz!$B:$B,72)&amp;""</f>
        <v/>
      </c>
      <c r="D72" s="5" t="str">
        <f>INDEX(Matriz!$E:$E,72)&amp;""</f>
        <v/>
      </c>
      <c r="E72" s="5" t="str">
        <f>INDEX(Matriz!$F:$F,72)&amp;""</f>
        <v/>
      </c>
      <c r="F72" s="5" t="str">
        <f>INDEX(Matriz!$D:$D,72)&amp;""</f>
        <v/>
      </c>
      <c r="G72" s="5" t="str">
        <f>IF(B72="","",IF(F72="Siempre","Sí",IFERROR(INDEX(Contratistas!$A:$Z,MATCH("Sí",Contratistas!$A:$A,0),MATCH(F72,Contratistas!$A$1:$Z$1,0))&amp;"","Revisar")))</f>
        <v/>
      </c>
      <c r="H72" s="5" t="str">
        <f>IF(B72="","",IFERROR(IF(AND(INDEX(Matriz!$G:$G,72)="Sí",INDEX(Contratistas!$K:$K,MATCH("Sí",Contratistas!$A:$A,0))="Sí"),Matriz!$G$1&amp;". ","")&amp;IF(AND(INDEX(Matriz!$H:$H,72)="Sí",INDEX(Contratistas!$L:$L,MATCH("Sí",Contratistas!$A:$A,0))="Sí"),Matriz!$H$1&amp;". ","")&amp;IF(AND(INDEX(Matriz!$I:$I,72)="Sí",INDEX(Contratistas!$M:$M,MATCH("Sí",Contratistas!$A:$A,0))="Sí"),Matriz!$I$1&amp;". ",""),""))</f>
        <v/>
      </c>
      <c r="I72" s="5" t="str">
        <f>IF(B72="","",IF(A72="Sin elegir","Revisar",IF(G72="Sí",IF(H72="","No","Sí"),IF(G72="No","No","Revisar"))))</f>
        <v/>
      </c>
      <c r="J72" s="5" t="str">
        <f>IF(I72="Sí",INDEX(Matriz!$J:$J,72)&amp;"","")</f>
        <v/>
      </c>
      <c r="K72" s="8" t="str">
        <f>INDEX(Matriz!$L:$L,72)&amp;""</f>
        <v/>
      </c>
    </row>
    <row r="73">
      <c r="A73" s="5" t="str">
        <f>IF(B73="","",IFERROR(INDEX(Contratistas!$B:$B,MATCH("Sí",Contratistas!$A:$A,0))&amp;"","Sin elegir"))</f>
        <v/>
      </c>
      <c r="B73" s="5" t="str">
        <f>INDEX(Matriz!$A:$A,73)&amp;""</f>
        <v/>
      </c>
      <c r="C73" s="5" t="str">
        <f>INDEX(Matriz!$B:$B,73)&amp;""</f>
        <v/>
      </c>
      <c r="D73" s="5" t="str">
        <f>INDEX(Matriz!$E:$E,73)&amp;""</f>
        <v/>
      </c>
      <c r="E73" s="5" t="str">
        <f>INDEX(Matriz!$F:$F,73)&amp;""</f>
        <v/>
      </c>
      <c r="F73" s="5" t="str">
        <f>INDEX(Matriz!$D:$D,73)&amp;""</f>
        <v/>
      </c>
      <c r="G73" s="5" t="str">
        <f>IF(B73="","",IF(F73="Siempre","Sí",IFERROR(INDEX(Contratistas!$A:$Z,MATCH("Sí",Contratistas!$A:$A,0),MATCH(F73,Contratistas!$A$1:$Z$1,0))&amp;"","Revisar")))</f>
        <v/>
      </c>
      <c r="H73" s="5" t="str">
        <f>IF(B73="","",IFERROR(IF(AND(INDEX(Matriz!$G:$G,73)="Sí",INDEX(Contratistas!$K:$K,MATCH("Sí",Contratistas!$A:$A,0))="Sí"),Matriz!$G$1&amp;". ","")&amp;IF(AND(INDEX(Matriz!$H:$H,73)="Sí",INDEX(Contratistas!$L:$L,MATCH("Sí",Contratistas!$A:$A,0))="Sí"),Matriz!$H$1&amp;". ","")&amp;IF(AND(INDEX(Matriz!$I:$I,73)="Sí",INDEX(Contratistas!$M:$M,MATCH("Sí",Contratistas!$A:$A,0))="Sí"),Matriz!$I$1&amp;". ",""),""))</f>
        <v/>
      </c>
      <c r="I73" s="5" t="str">
        <f>IF(B73="","",IF(A73="Sin elegir","Revisar",IF(G73="Sí",IF(H73="","No","Sí"),IF(G73="No","No","Revisar"))))</f>
        <v/>
      </c>
      <c r="J73" s="5" t="str">
        <f>IF(I73="Sí",INDEX(Matriz!$J:$J,73)&amp;"","")</f>
        <v/>
      </c>
      <c r="K73" s="8" t="str">
        <f>INDEX(Matriz!$L:$L,73)&amp;""</f>
        <v/>
      </c>
    </row>
    <row r="74">
      <c r="A74" s="5" t="str">
        <f>IF(B74="","",IFERROR(INDEX(Contratistas!$B:$B,MATCH("Sí",Contratistas!$A:$A,0))&amp;"","Sin elegir"))</f>
        <v/>
      </c>
      <c r="B74" s="5" t="str">
        <f>INDEX(Matriz!$A:$A,74)&amp;""</f>
        <v/>
      </c>
      <c r="C74" s="5" t="str">
        <f>INDEX(Matriz!$B:$B,74)&amp;""</f>
        <v/>
      </c>
      <c r="D74" s="5" t="str">
        <f>INDEX(Matriz!$E:$E,74)&amp;""</f>
        <v/>
      </c>
      <c r="E74" s="5" t="str">
        <f>INDEX(Matriz!$F:$F,74)&amp;""</f>
        <v/>
      </c>
      <c r="F74" s="5" t="str">
        <f>INDEX(Matriz!$D:$D,74)&amp;""</f>
        <v/>
      </c>
      <c r="G74" s="5" t="str">
        <f>IF(B74="","",IF(F74="Siempre","Sí",IFERROR(INDEX(Contratistas!$A:$Z,MATCH("Sí",Contratistas!$A:$A,0),MATCH(F74,Contratistas!$A$1:$Z$1,0))&amp;"","Revisar")))</f>
        <v/>
      </c>
      <c r="H74" s="5" t="str">
        <f>IF(B74="","",IFERROR(IF(AND(INDEX(Matriz!$G:$G,74)="Sí",INDEX(Contratistas!$K:$K,MATCH("Sí",Contratistas!$A:$A,0))="Sí"),Matriz!$G$1&amp;". ","")&amp;IF(AND(INDEX(Matriz!$H:$H,74)="Sí",INDEX(Contratistas!$L:$L,MATCH("Sí",Contratistas!$A:$A,0))="Sí"),Matriz!$H$1&amp;". ","")&amp;IF(AND(INDEX(Matriz!$I:$I,74)="Sí",INDEX(Contratistas!$M:$M,MATCH("Sí",Contratistas!$A:$A,0))="Sí"),Matriz!$I$1&amp;". ",""),""))</f>
        <v/>
      </c>
      <c r="I74" s="5" t="str">
        <f>IF(B74="","",IF(A74="Sin elegir","Revisar",IF(G74="Sí",IF(H74="","No","Sí"),IF(G74="No","No","Revisar"))))</f>
        <v/>
      </c>
      <c r="J74" s="5" t="str">
        <f>IF(I74="Sí",INDEX(Matriz!$J:$J,74)&amp;"","")</f>
        <v/>
      </c>
      <c r="K74" s="8" t="str">
        <f>INDEX(Matriz!$L:$L,74)&amp;""</f>
        <v/>
      </c>
    </row>
    <row r="75">
      <c r="A75" s="5" t="str">
        <f>IF(B75="","",IFERROR(INDEX(Contratistas!$B:$B,MATCH("Sí",Contratistas!$A:$A,0))&amp;"","Sin elegir"))</f>
        <v/>
      </c>
      <c r="B75" s="5" t="str">
        <f>INDEX(Matriz!$A:$A,75)&amp;""</f>
        <v/>
      </c>
      <c r="C75" s="5" t="str">
        <f>INDEX(Matriz!$B:$B,75)&amp;""</f>
        <v/>
      </c>
      <c r="D75" s="5" t="str">
        <f>INDEX(Matriz!$E:$E,75)&amp;""</f>
        <v/>
      </c>
      <c r="E75" s="5" t="str">
        <f>INDEX(Matriz!$F:$F,75)&amp;""</f>
        <v/>
      </c>
      <c r="F75" s="5" t="str">
        <f>INDEX(Matriz!$D:$D,75)&amp;""</f>
        <v/>
      </c>
      <c r="G75" s="5" t="str">
        <f>IF(B75="","",IF(F75="Siempre","Sí",IFERROR(INDEX(Contratistas!$A:$Z,MATCH("Sí",Contratistas!$A:$A,0),MATCH(F75,Contratistas!$A$1:$Z$1,0))&amp;"","Revisar")))</f>
        <v/>
      </c>
      <c r="H75" s="5" t="str">
        <f>IF(B75="","",IFERROR(IF(AND(INDEX(Matriz!$G:$G,75)="Sí",INDEX(Contratistas!$K:$K,MATCH("Sí",Contratistas!$A:$A,0))="Sí"),Matriz!$G$1&amp;". ","")&amp;IF(AND(INDEX(Matriz!$H:$H,75)="Sí",INDEX(Contratistas!$L:$L,MATCH("Sí",Contratistas!$A:$A,0))="Sí"),Matriz!$H$1&amp;". ","")&amp;IF(AND(INDEX(Matriz!$I:$I,75)="Sí",INDEX(Contratistas!$M:$M,MATCH("Sí",Contratistas!$A:$A,0))="Sí"),Matriz!$I$1&amp;". ",""),""))</f>
        <v/>
      </c>
      <c r="I75" s="5" t="str">
        <f>IF(B75="","",IF(A75="Sin elegir","Revisar",IF(G75="Sí",IF(H75="","No","Sí"),IF(G75="No","No","Revisar"))))</f>
        <v/>
      </c>
      <c r="J75" s="5" t="str">
        <f>IF(I75="Sí",INDEX(Matriz!$J:$J,75)&amp;"","")</f>
        <v/>
      </c>
      <c r="K75" s="8" t="str">
        <f>INDEX(Matriz!$L:$L,75)&amp;""</f>
        <v/>
      </c>
    </row>
    <row r="76">
      <c r="A76" s="5" t="str">
        <f>IF(B76="","",IFERROR(INDEX(Contratistas!$B:$B,MATCH("Sí",Contratistas!$A:$A,0))&amp;"","Sin elegir"))</f>
        <v/>
      </c>
      <c r="B76" s="5" t="str">
        <f>INDEX(Matriz!$A:$A,76)&amp;""</f>
        <v/>
      </c>
      <c r="C76" s="5" t="str">
        <f>INDEX(Matriz!$B:$B,76)&amp;""</f>
        <v/>
      </c>
      <c r="D76" s="5" t="str">
        <f>INDEX(Matriz!$E:$E,76)&amp;""</f>
        <v/>
      </c>
      <c r="E76" s="5" t="str">
        <f>INDEX(Matriz!$F:$F,76)&amp;""</f>
        <v/>
      </c>
      <c r="F76" s="5" t="str">
        <f>INDEX(Matriz!$D:$D,76)&amp;""</f>
        <v/>
      </c>
      <c r="G76" s="5" t="str">
        <f>IF(B76="","",IF(F76="Siempre","Sí",IFERROR(INDEX(Contratistas!$A:$Z,MATCH("Sí",Contratistas!$A:$A,0),MATCH(F76,Contratistas!$A$1:$Z$1,0))&amp;"","Revisar")))</f>
        <v/>
      </c>
      <c r="H76" s="5" t="str">
        <f>IF(B76="","",IFERROR(IF(AND(INDEX(Matriz!$G:$G,76)="Sí",INDEX(Contratistas!$K:$K,MATCH("Sí",Contratistas!$A:$A,0))="Sí"),Matriz!$G$1&amp;". ","")&amp;IF(AND(INDEX(Matriz!$H:$H,76)="Sí",INDEX(Contratistas!$L:$L,MATCH("Sí",Contratistas!$A:$A,0))="Sí"),Matriz!$H$1&amp;". ","")&amp;IF(AND(INDEX(Matriz!$I:$I,76)="Sí",INDEX(Contratistas!$M:$M,MATCH("Sí",Contratistas!$A:$A,0))="Sí"),Matriz!$I$1&amp;". ",""),""))</f>
        <v/>
      </c>
      <c r="I76" s="5" t="str">
        <f>IF(B76="","",IF(A76="Sin elegir","Revisar",IF(G76="Sí",IF(H76="","No","Sí"),IF(G76="No","No","Revisar"))))</f>
        <v/>
      </c>
      <c r="J76" s="5" t="str">
        <f>IF(I76="Sí",INDEX(Matriz!$J:$J,76)&amp;"","")</f>
        <v/>
      </c>
      <c r="K76" s="8" t="str">
        <f>INDEX(Matriz!$L:$L,76)&amp;""</f>
        <v/>
      </c>
    </row>
    <row r="77">
      <c r="A77" s="5" t="str">
        <f>IF(B77="","",IFERROR(INDEX(Contratistas!$B:$B,MATCH("Sí",Contratistas!$A:$A,0))&amp;"","Sin elegir"))</f>
        <v/>
      </c>
      <c r="B77" s="5" t="str">
        <f>INDEX(Matriz!$A:$A,77)&amp;""</f>
        <v/>
      </c>
      <c r="C77" s="5" t="str">
        <f>INDEX(Matriz!$B:$B,77)&amp;""</f>
        <v/>
      </c>
      <c r="D77" s="5" t="str">
        <f>INDEX(Matriz!$E:$E,77)&amp;""</f>
        <v/>
      </c>
      <c r="E77" s="5" t="str">
        <f>INDEX(Matriz!$F:$F,77)&amp;""</f>
        <v/>
      </c>
      <c r="F77" s="5" t="str">
        <f>INDEX(Matriz!$D:$D,77)&amp;""</f>
        <v/>
      </c>
      <c r="G77" s="5" t="str">
        <f>IF(B77="","",IF(F77="Siempre","Sí",IFERROR(INDEX(Contratistas!$A:$Z,MATCH("Sí",Contratistas!$A:$A,0),MATCH(F77,Contratistas!$A$1:$Z$1,0))&amp;"","Revisar")))</f>
        <v/>
      </c>
      <c r="H77" s="5" t="str">
        <f>IF(B77="","",IFERROR(IF(AND(INDEX(Matriz!$G:$G,77)="Sí",INDEX(Contratistas!$K:$K,MATCH("Sí",Contratistas!$A:$A,0))="Sí"),Matriz!$G$1&amp;". ","")&amp;IF(AND(INDEX(Matriz!$H:$H,77)="Sí",INDEX(Contratistas!$L:$L,MATCH("Sí",Contratistas!$A:$A,0))="Sí"),Matriz!$H$1&amp;". ","")&amp;IF(AND(INDEX(Matriz!$I:$I,77)="Sí",INDEX(Contratistas!$M:$M,MATCH("Sí",Contratistas!$A:$A,0))="Sí"),Matriz!$I$1&amp;". ",""),""))</f>
        <v/>
      </c>
      <c r="I77" s="5" t="str">
        <f>IF(B77="","",IF(A77="Sin elegir","Revisar",IF(G77="Sí",IF(H77="","No","Sí"),IF(G77="No","No","Revisar"))))</f>
        <v/>
      </c>
      <c r="J77" s="5" t="str">
        <f>IF(I77="Sí",INDEX(Matriz!$J:$J,77)&amp;"","")</f>
        <v/>
      </c>
      <c r="K77" s="8" t="str">
        <f>INDEX(Matriz!$L:$L,77)&amp;""</f>
        <v/>
      </c>
    </row>
    <row r="78">
      <c r="A78" s="5" t="str">
        <f>IF(B78="","",IFERROR(INDEX(Contratistas!$B:$B,MATCH("Sí",Contratistas!$A:$A,0))&amp;"","Sin elegir"))</f>
        <v/>
      </c>
      <c r="B78" s="5" t="str">
        <f>INDEX(Matriz!$A:$A,78)&amp;""</f>
        <v/>
      </c>
      <c r="C78" s="5" t="str">
        <f>INDEX(Matriz!$B:$B,78)&amp;""</f>
        <v/>
      </c>
      <c r="D78" s="5" t="str">
        <f>INDEX(Matriz!$E:$E,78)&amp;""</f>
        <v/>
      </c>
      <c r="E78" s="5" t="str">
        <f>INDEX(Matriz!$F:$F,78)&amp;""</f>
        <v/>
      </c>
      <c r="F78" s="5" t="str">
        <f>INDEX(Matriz!$D:$D,78)&amp;""</f>
        <v/>
      </c>
      <c r="G78" s="5" t="str">
        <f>IF(B78="","",IF(F78="Siempre","Sí",IFERROR(INDEX(Contratistas!$A:$Z,MATCH("Sí",Contratistas!$A:$A,0),MATCH(F78,Contratistas!$A$1:$Z$1,0))&amp;"","Revisar")))</f>
        <v/>
      </c>
      <c r="H78" s="5" t="str">
        <f>IF(B78="","",IFERROR(IF(AND(INDEX(Matriz!$G:$G,78)="Sí",INDEX(Contratistas!$K:$K,MATCH("Sí",Contratistas!$A:$A,0))="Sí"),Matriz!$G$1&amp;". ","")&amp;IF(AND(INDEX(Matriz!$H:$H,78)="Sí",INDEX(Contratistas!$L:$L,MATCH("Sí",Contratistas!$A:$A,0))="Sí"),Matriz!$H$1&amp;". ","")&amp;IF(AND(INDEX(Matriz!$I:$I,78)="Sí",INDEX(Contratistas!$M:$M,MATCH("Sí",Contratistas!$A:$A,0))="Sí"),Matriz!$I$1&amp;". ",""),""))</f>
        <v/>
      </c>
      <c r="I78" s="5" t="str">
        <f>IF(B78="","",IF(A78="Sin elegir","Revisar",IF(G78="Sí",IF(H78="","No","Sí"),IF(G78="No","No","Revisar"))))</f>
        <v/>
      </c>
      <c r="J78" s="5" t="str">
        <f>IF(I78="Sí",INDEX(Matriz!$J:$J,78)&amp;"","")</f>
        <v/>
      </c>
      <c r="K78" s="8" t="str">
        <f>INDEX(Matriz!$L:$L,78)&amp;""</f>
        <v/>
      </c>
    </row>
    <row r="79">
      <c r="A79" s="5" t="str">
        <f>IF(B79="","",IFERROR(INDEX(Contratistas!$B:$B,MATCH("Sí",Contratistas!$A:$A,0))&amp;"","Sin elegir"))</f>
        <v/>
      </c>
      <c r="B79" s="5" t="str">
        <f>INDEX(Matriz!$A:$A,79)&amp;""</f>
        <v/>
      </c>
      <c r="C79" s="5" t="str">
        <f>INDEX(Matriz!$B:$B,79)&amp;""</f>
        <v/>
      </c>
      <c r="D79" s="5" t="str">
        <f>INDEX(Matriz!$E:$E,79)&amp;""</f>
        <v/>
      </c>
      <c r="E79" s="5" t="str">
        <f>INDEX(Matriz!$F:$F,79)&amp;""</f>
        <v/>
      </c>
      <c r="F79" s="5" t="str">
        <f>INDEX(Matriz!$D:$D,79)&amp;""</f>
        <v/>
      </c>
      <c r="G79" s="5" t="str">
        <f>IF(B79="","",IF(F79="Siempre","Sí",IFERROR(INDEX(Contratistas!$A:$Z,MATCH("Sí",Contratistas!$A:$A,0),MATCH(F79,Contratistas!$A$1:$Z$1,0))&amp;"","Revisar")))</f>
        <v/>
      </c>
      <c r="H79" s="5" t="str">
        <f>IF(B79="","",IFERROR(IF(AND(INDEX(Matriz!$G:$G,79)="Sí",INDEX(Contratistas!$K:$K,MATCH("Sí",Contratistas!$A:$A,0))="Sí"),Matriz!$G$1&amp;". ","")&amp;IF(AND(INDEX(Matriz!$H:$H,79)="Sí",INDEX(Contratistas!$L:$L,MATCH("Sí",Contratistas!$A:$A,0))="Sí"),Matriz!$H$1&amp;". ","")&amp;IF(AND(INDEX(Matriz!$I:$I,79)="Sí",INDEX(Contratistas!$M:$M,MATCH("Sí",Contratistas!$A:$A,0))="Sí"),Matriz!$I$1&amp;". ",""),""))</f>
        <v/>
      </c>
      <c r="I79" s="5" t="str">
        <f>IF(B79="","",IF(A79="Sin elegir","Revisar",IF(G79="Sí",IF(H79="","No","Sí"),IF(G79="No","No","Revisar"))))</f>
        <v/>
      </c>
      <c r="J79" s="5" t="str">
        <f>IF(I79="Sí",INDEX(Matriz!$J:$J,79)&amp;"","")</f>
        <v/>
      </c>
      <c r="K79" s="8" t="str">
        <f>INDEX(Matriz!$L:$L,79)&amp;""</f>
        <v/>
      </c>
    </row>
    <row r="80">
      <c r="A80" s="5" t="str">
        <f>IF(B80="","",IFERROR(INDEX(Contratistas!$B:$B,MATCH("Sí",Contratistas!$A:$A,0))&amp;"","Sin elegir"))</f>
        <v/>
      </c>
      <c r="B80" s="5" t="str">
        <f>INDEX(Matriz!$A:$A,80)&amp;""</f>
        <v/>
      </c>
      <c r="C80" s="5" t="str">
        <f>INDEX(Matriz!$B:$B,80)&amp;""</f>
        <v/>
      </c>
      <c r="D80" s="5" t="str">
        <f>INDEX(Matriz!$E:$E,80)&amp;""</f>
        <v/>
      </c>
      <c r="E80" s="5" t="str">
        <f>INDEX(Matriz!$F:$F,80)&amp;""</f>
        <v/>
      </c>
      <c r="F80" s="5" t="str">
        <f>INDEX(Matriz!$D:$D,80)&amp;""</f>
        <v/>
      </c>
      <c r="G80" s="5" t="str">
        <f>IF(B80="","",IF(F80="Siempre","Sí",IFERROR(INDEX(Contratistas!$A:$Z,MATCH("Sí",Contratistas!$A:$A,0),MATCH(F80,Contratistas!$A$1:$Z$1,0))&amp;"","Revisar")))</f>
        <v/>
      </c>
      <c r="H80" s="5" t="str">
        <f>IF(B80="","",IFERROR(IF(AND(INDEX(Matriz!$G:$G,80)="Sí",INDEX(Contratistas!$K:$K,MATCH("Sí",Contratistas!$A:$A,0))="Sí"),Matriz!$G$1&amp;". ","")&amp;IF(AND(INDEX(Matriz!$H:$H,80)="Sí",INDEX(Contratistas!$L:$L,MATCH("Sí",Contratistas!$A:$A,0))="Sí"),Matriz!$H$1&amp;". ","")&amp;IF(AND(INDEX(Matriz!$I:$I,80)="Sí",INDEX(Contratistas!$M:$M,MATCH("Sí",Contratistas!$A:$A,0))="Sí"),Matriz!$I$1&amp;". ",""),""))</f>
        <v/>
      </c>
      <c r="I80" s="5" t="str">
        <f>IF(B80="","",IF(A80="Sin elegir","Revisar",IF(G80="Sí",IF(H80="","No","Sí"),IF(G80="No","No","Revisar"))))</f>
        <v/>
      </c>
      <c r="J80" s="5" t="str">
        <f>IF(I80="Sí",INDEX(Matriz!$J:$J,80)&amp;"","")</f>
        <v/>
      </c>
      <c r="K80" s="8" t="str">
        <f>INDEX(Matriz!$L:$L,80)&amp;""</f>
        <v/>
      </c>
    </row>
    <row r="81">
      <c r="A81" s="5" t="str">
        <f>IF(B81="","",IFERROR(INDEX(Contratistas!$B:$B,MATCH("Sí",Contratistas!$A:$A,0))&amp;"","Sin elegir"))</f>
        <v/>
      </c>
      <c r="B81" s="5" t="str">
        <f>INDEX(Matriz!$A:$A,81)&amp;""</f>
        <v/>
      </c>
      <c r="C81" s="5" t="str">
        <f>INDEX(Matriz!$B:$B,81)&amp;""</f>
        <v/>
      </c>
      <c r="D81" s="5" t="str">
        <f>INDEX(Matriz!$E:$E,81)&amp;""</f>
        <v/>
      </c>
      <c r="E81" s="5" t="str">
        <f>INDEX(Matriz!$F:$F,81)&amp;""</f>
        <v/>
      </c>
      <c r="F81" s="5" t="str">
        <f>INDEX(Matriz!$D:$D,81)&amp;""</f>
        <v/>
      </c>
      <c r="G81" s="5" t="str">
        <f>IF(B81="","",IF(F81="Siempre","Sí",IFERROR(INDEX(Contratistas!$A:$Z,MATCH("Sí",Contratistas!$A:$A,0),MATCH(F81,Contratistas!$A$1:$Z$1,0))&amp;"","Revisar")))</f>
        <v/>
      </c>
      <c r="H81" s="5" t="str">
        <f>IF(B81="","",IFERROR(IF(AND(INDEX(Matriz!$G:$G,81)="Sí",INDEX(Contratistas!$K:$K,MATCH("Sí",Contratistas!$A:$A,0))="Sí"),Matriz!$G$1&amp;". ","")&amp;IF(AND(INDEX(Matriz!$H:$H,81)="Sí",INDEX(Contratistas!$L:$L,MATCH("Sí",Contratistas!$A:$A,0))="Sí"),Matriz!$H$1&amp;". ","")&amp;IF(AND(INDEX(Matriz!$I:$I,81)="Sí",INDEX(Contratistas!$M:$M,MATCH("Sí",Contratistas!$A:$A,0))="Sí"),Matriz!$I$1&amp;". ",""),""))</f>
        <v/>
      </c>
      <c r="I81" s="5" t="str">
        <f>IF(B81="","",IF(A81="Sin elegir","Revisar",IF(G81="Sí",IF(H81="","No","Sí"),IF(G81="No","No","Revisar"))))</f>
        <v/>
      </c>
      <c r="J81" s="5" t="str">
        <f>IF(I81="Sí",INDEX(Matriz!$J:$J,81)&amp;"","")</f>
        <v/>
      </c>
      <c r="K81" s="8" t="str">
        <f>INDEX(Matriz!$L:$L,81)&amp;""</f>
        <v/>
      </c>
    </row>
    <row r="82">
      <c r="A82" s="5" t="str">
        <f>IF(B82="","",IFERROR(INDEX(Contratistas!$B:$B,MATCH("Sí",Contratistas!$A:$A,0))&amp;"","Sin elegir"))</f>
        <v/>
      </c>
      <c r="B82" s="5" t="str">
        <f>INDEX(Matriz!$A:$A,82)&amp;""</f>
        <v/>
      </c>
      <c r="C82" s="5" t="str">
        <f>INDEX(Matriz!$B:$B,82)&amp;""</f>
        <v/>
      </c>
      <c r="D82" s="5" t="str">
        <f>INDEX(Matriz!$E:$E,82)&amp;""</f>
        <v/>
      </c>
      <c r="E82" s="5" t="str">
        <f>INDEX(Matriz!$F:$F,82)&amp;""</f>
        <v/>
      </c>
      <c r="F82" s="5" t="str">
        <f>INDEX(Matriz!$D:$D,82)&amp;""</f>
        <v/>
      </c>
      <c r="G82" s="5" t="str">
        <f>IF(B82="","",IF(F82="Siempre","Sí",IFERROR(INDEX(Contratistas!$A:$Z,MATCH("Sí",Contratistas!$A:$A,0),MATCH(F82,Contratistas!$A$1:$Z$1,0))&amp;"","Revisar")))</f>
        <v/>
      </c>
      <c r="H82" s="5" t="str">
        <f>IF(B82="","",IFERROR(IF(AND(INDEX(Matriz!$G:$G,82)="Sí",INDEX(Contratistas!$K:$K,MATCH("Sí",Contratistas!$A:$A,0))="Sí"),Matriz!$G$1&amp;". ","")&amp;IF(AND(INDEX(Matriz!$H:$H,82)="Sí",INDEX(Contratistas!$L:$L,MATCH("Sí",Contratistas!$A:$A,0))="Sí"),Matriz!$H$1&amp;". ","")&amp;IF(AND(INDEX(Matriz!$I:$I,82)="Sí",INDEX(Contratistas!$M:$M,MATCH("Sí",Contratistas!$A:$A,0))="Sí"),Matriz!$I$1&amp;". ",""),""))</f>
        <v/>
      </c>
      <c r="I82" s="5" t="str">
        <f>IF(B82="","",IF(A82="Sin elegir","Revisar",IF(G82="Sí",IF(H82="","No","Sí"),IF(G82="No","No","Revisar"))))</f>
        <v/>
      </c>
      <c r="J82" s="5" t="str">
        <f>IF(I82="Sí",INDEX(Matriz!$J:$J,82)&amp;"","")</f>
        <v/>
      </c>
      <c r="K82" s="8" t="str">
        <f>INDEX(Matriz!$L:$L,82)&amp;""</f>
        <v/>
      </c>
    </row>
    <row r="83">
      <c r="A83" s="5" t="str">
        <f>IF(B83="","",IFERROR(INDEX(Contratistas!$B:$B,MATCH("Sí",Contratistas!$A:$A,0))&amp;"","Sin elegir"))</f>
        <v/>
      </c>
      <c r="B83" s="5" t="str">
        <f>INDEX(Matriz!$A:$A,83)&amp;""</f>
        <v/>
      </c>
      <c r="C83" s="5" t="str">
        <f>INDEX(Matriz!$B:$B,83)&amp;""</f>
        <v/>
      </c>
      <c r="D83" s="5" t="str">
        <f>INDEX(Matriz!$E:$E,83)&amp;""</f>
        <v/>
      </c>
      <c r="E83" s="5" t="str">
        <f>INDEX(Matriz!$F:$F,83)&amp;""</f>
        <v/>
      </c>
      <c r="F83" s="5" t="str">
        <f>INDEX(Matriz!$D:$D,83)&amp;""</f>
        <v/>
      </c>
      <c r="G83" s="5" t="str">
        <f>IF(B83="","",IF(F83="Siempre","Sí",IFERROR(INDEX(Contratistas!$A:$Z,MATCH("Sí",Contratistas!$A:$A,0),MATCH(F83,Contratistas!$A$1:$Z$1,0))&amp;"","Revisar")))</f>
        <v/>
      </c>
      <c r="H83" s="5" t="str">
        <f>IF(B83="","",IFERROR(IF(AND(INDEX(Matriz!$G:$G,83)="Sí",INDEX(Contratistas!$K:$K,MATCH("Sí",Contratistas!$A:$A,0))="Sí"),Matriz!$G$1&amp;". ","")&amp;IF(AND(INDEX(Matriz!$H:$H,83)="Sí",INDEX(Contratistas!$L:$L,MATCH("Sí",Contratistas!$A:$A,0))="Sí"),Matriz!$H$1&amp;". ","")&amp;IF(AND(INDEX(Matriz!$I:$I,83)="Sí",INDEX(Contratistas!$M:$M,MATCH("Sí",Contratistas!$A:$A,0))="Sí"),Matriz!$I$1&amp;". ",""),""))</f>
        <v/>
      </c>
      <c r="I83" s="5" t="str">
        <f>IF(B83="","",IF(A83="Sin elegir","Revisar",IF(G83="Sí",IF(H83="","No","Sí"),IF(G83="No","No","Revisar"))))</f>
        <v/>
      </c>
      <c r="J83" s="5" t="str">
        <f>IF(I83="Sí",INDEX(Matriz!$J:$J,83)&amp;"","")</f>
        <v/>
      </c>
      <c r="K83" s="8" t="str">
        <f>INDEX(Matriz!$L:$L,83)&amp;""</f>
        <v/>
      </c>
    </row>
    <row r="84">
      <c r="A84" s="5" t="str">
        <f>IF(B84="","",IFERROR(INDEX(Contratistas!$B:$B,MATCH("Sí",Contratistas!$A:$A,0))&amp;"","Sin elegir"))</f>
        <v/>
      </c>
      <c r="B84" s="5" t="str">
        <f>INDEX(Matriz!$A:$A,84)&amp;""</f>
        <v/>
      </c>
      <c r="C84" s="5" t="str">
        <f>INDEX(Matriz!$B:$B,84)&amp;""</f>
        <v/>
      </c>
      <c r="D84" s="5" t="str">
        <f>INDEX(Matriz!$E:$E,84)&amp;""</f>
        <v/>
      </c>
      <c r="E84" s="5" t="str">
        <f>INDEX(Matriz!$F:$F,84)&amp;""</f>
        <v/>
      </c>
      <c r="F84" s="5" t="str">
        <f>INDEX(Matriz!$D:$D,84)&amp;""</f>
        <v/>
      </c>
      <c r="G84" s="5" t="str">
        <f>IF(B84="","",IF(F84="Siempre","Sí",IFERROR(INDEX(Contratistas!$A:$Z,MATCH("Sí",Contratistas!$A:$A,0),MATCH(F84,Contratistas!$A$1:$Z$1,0))&amp;"","Revisar")))</f>
        <v/>
      </c>
      <c r="H84" s="5" t="str">
        <f>IF(B84="","",IFERROR(IF(AND(INDEX(Matriz!$G:$G,84)="Sí",INDEX(Contratistas!$K:$K,MATCH("Sí",Contratistas!$A:$A,0))="Sí"),Matriz!$G$1&amp;". ","")&amp;IF(AND(INDEX(Matriz!$H:$H,84)="Sí",INDEX(Contratistas!$L:$L,MATCH("Sí",Contratistas!$A:$A,0))="Sí"),Matriz!$H$1&amp;". ","")&amp;IF(AND(INDEX(Matriz!$I:$I,84)="Sí",INDEX(Contratistas!$M:$M,MATCH("Sí",Contratistas!$A:$A,0))="Sí"),Matriz!$I$1&amp;". ",""),""))</f>
        <v/>
      </c>
      <c r="I84" s="5" t="str">
        <f>IF(B84="","",IF(A84="Sin elegir","Revisar",IF(G84="Sí",IF(H84="","No","Sí"),IF(G84="No","No","Revisar"))))</f>
        <v/>
      </c>
      <c r="J84" s="5" t="str">
        <f>IF(I84="Sí",INDEX(Matriz!$J:$J,84)&amp;"","")</f>
        <v/>
      </c>
      <c r="K84" s="8" t="str">
        <f>INDEX(Matriz!$L:$L,84)&amp;""</f>
        <v/>
      </c>
    </row>
    <row r="85">
      <c r="A85" s="5" t="str">
        <f>IF(B85="","",IFERROR(INDEX(Contratistas!$B:$B,MATCH("Sí",Contratistas!$A:$A,0))&amp;"","Sin elegir"))</f>
        <v/>
      </c>
      <c r="B85" s="5" t="str">
        <f>INDEX(Matriz!$A:$A,85)&amp;""</f>
        <v/>
      </c>
      <c r="C85" s="5" t="str">
        <f>INDEX(Matriz!$B:$B,85)&amp;""</f>
        <v/>
      </c>
      <c r="D85" s="5" t="str">
        <f>INDEX(Matriz!$E:$E,85)&amp;""</f>
        <v/>
      </c>
      <c r="E85" s="5" t="str">
        <f>INDEX(Matriz!$F:$F,85)&amp;""</f>
        <v/>
      </c>
      <c r="F85" s="5" t="str">
        <f>INDEX(Matriz!$D:$D,85)&amp;""</f>
        <v/>
      </c>
      <c r="G85" s="5" t="str">
        <f>IF(B85="","",IF(F85="Siempre","Sí",IFERROR(INDEX(Contratistas!$A:$Z,MATCH("Sí",Contratistas!$A:$A,0),MATCH(F85,Contratistas!$A$1:$Z$1,0))&amp;"","Revisar")))</f>
        <v/>
      </c>
      <c r="H85" s="5" t="str">
        <f>IF(B85="","",IFERROR(IF(AND(INDEX(Matriz!$G:$G,85)="Sí",INDEX(Contratistas!$K:$K,MATCH("Sí",Contratistas!$A:$A,0))="Sí"),Matriz!$G$1&amp;". ","")&amp;IF(AND(INDEX(Matriz!$H:$H,85)="Sí",INDEX(Contratistas!$L:$L,MATCH("Sí",Contratistas!$A:$A,0))="Sí"),Matriz!$H$1&amp;". ","")&amp;IF(AND(INDEX(Matriz!$I:$I,85)="Sí",INDEX(Contratistas!$M:$M,MATCH("Sí",Contratistas!$A:$A,0))="Sí"),Matriz!$I$1&amp;". ",""),""))</f>
        <v/>
      </c>
      <c r="I85" s="5" t="str">
        <f>IF(B85="","",IF(A85="Sin elegir","Revisar",IF(G85="Sí",IF(H85="","No","Sí"),IF(G85="No","No","Revisar"))))</f>
        <v/>
      </c>
      <c r="J85" s="5" t="str">
        <f>IF(I85="Sí",INDEX(Matriz!$J:$J,85)&amp;"","")</f>
        <v/>
      </c>
      <c r="K85" s="8" t="str">
        <f>INDEX(Matriz!$L:$L,85)&amp;""</f>
        <v/>
      </c>
    </row>
    <row r="86">
      <c r="A86" s="5" t="str">
        <f>IF(B86="","",IFERROR(INDEX(Contratistas!$B:$B,MATCH("Sí",Contratistas!$A:$A,0))&amp;"","Sin elegir"))</f>
        <v/>
      </c>
      <c r="B86" s="5" t="str">
        <f>INDEX(Matriz!$A:$A,86)&amp;""</f>
        <v/>
      </c>
      <c r="C86" s="5" t="str">
        <f>INDEX(Matriz!$B:$B,86)&amp;""</f>
        <v/>
      </c>
      <c r="D86" s="5" t="str">
        <f>INDEX(Matriz!$E:$E,86)&amp;""</f>
        <v/>
      </c>
      <c r="E86" s="5" t="str">
        <f>INDEX(Matriz!$F:$F,86)&amp;""</f>
        <v/>
      </c>
      <c r="F86" s="5" t="str">
        <f>INDEX(Matriz!$D:$D,86)&amp;""</f>
        <v/>
      </c>
      <c r="G86" s="5" t="str">
        <f>IF(B86="","",IF(F86="Siempre","Sí",IFERROR(INDEX(Contratistas!$A:$Z,MATCH("Sí",Contratistas!$A:$A,0),MATCH(F86,Contratistas!$A$1:$Z$1,0))&amp;"","Revisar")))</f>
        <v/>
      </c>
      <c r="H86" s="5" t="str">
        <f>IF(B86="","",IFERROR(IF(AND(INDEX(Matriz!$G:$G,86)="Sí",INDEX(Contratistas!$K:$K,MATCH("Sí",Contratistas!$A:$A,0))="Sí"),Matriz!$G$1&amp;". ","")&amp;IF(AND(INDEX(Matriz!$H:$H,86)="Sí",INDEX(Contratistas!$L:$L,MATCH("Sí",Contratistas!$A:$A,0))="Sí"),Matriz!$H$1&amp;". ","")&amp;IF(AND(INDEX(Matriz!$I:$I,86)="Sí",INDEX(Contratistas!$M:$M,MATCH("Sí",Contratistas!$A:$A,0))="Sí"),Matriz!$I$1&amp;". ",""),""))</f>
        <v/>
      </c>
      <c r="I86" s="5" t="str">
        <f>IF(B86="","",IF(A86="Sin elegir","Revisar",IF(G86="Sí",IF(H86="","No","Sí"),IF(G86="No","No","Revisar"))))</f>
        <v/>
      </c>
      <c r="J86" s="5" t="str">
        <f>IF(I86="Sí",INDEX(Matriz!$J:$J,86)&amp;"","")</f>
        <v/>
      </c>
      <c r="K86" s="8" t="str">
        <f>INDEX(Matriz!$L:$L,86)&amp;""</f>
        <v/>
      </c>
    </row>
    <row r="87">
      <c r="A87" s="5" t="str">
        <f>IF(B87="","",IFERROR(INDEX(Contratistas!$B:$B,MATCH("Sí",Contratistas!$A:$A,0))&amp;"","Sin elegir"))</f>
        <v/>
      </c>
      <c r="B87" s="5" t="str">
        <f>INDEX(Matriz!$A:$A,87)&amp;""</f>
        <v/>
      </c>
      <c r="C87" s="5" t="str">
        <f>INDEX(Matriz!$B:$B,87)&amp;""</f>
        <v/>
      </c>
      <c r="D87" s="5" t="str">
        <f>INDEX(Matriz!$E:$E,87)&amp;""</f>
        <v/>
      </c>
      <c r="E87" s="5" t="str">
        <f>INDEX(Matriz!$F:$F,87)&amp;""</f>
        <v/>
      </c>
      <c r="F87" s="5" t="str">
        <f>INDEX(Matriz!$D:$D,87)&amp;""</f>
        <v/>
      </c>
      <c r="G87" s="5" t="str">
        <f>IF(B87="","",IF(F87="Siempre","Sí",IFERROR(INDEX(Contratistas!$A:$Z,MATCH("Sí",Contratistas!$A:$A,0),MATCH(F87,Contratistas!$A$1:$Z$1,0))&amp;"","Revisar")))</f>
        <v/>
      </c>
      <c r="H87" s="5" t="str">
        <f>IF(B87="","",IFERROR(IF(AND(INDEX(Matriz!$G:$G,87)="Sí",INDEX(Contratistas!$K:$K,MATCH("Sí",Contratistas!$A:$A,0))="Sí"),Matriz!$G$1&amp;". ","")&amp;IF(AND(INDEX(Matriz!$H:$H,87)="Sí",INDEX(Contratistas!$L:$L,MATCH("Sí",Contratistas!$A:$A,0))="Sí"),Matriz!$H$1&amp;". ","")&amp;IF(AND(INDEX(Matriz!$I:$I,87)="Sí",INDEX(Contratistas!$M:$M,MATCH("Sí",Contratistas!$A:$A,0))="Sí"),Matriz!$I$1&amp;". ",""),""))</f>
        <v/>
      </c>
      <c r="I87" s="5" t="str">
        <f>IF(B87="","",IF(A87="Sin elegir","Revisar",IF(G87="Sí",IF(H87="","No","Sí"),IF(G87="No","No","Revisar"))))</f>
        <v/>
      </c>
      <c r="J87" s="5" t="str">
        <f>IF(I87="Sí",INDEX(Matriz!$J:$J,87)&amp;"","")</f>
        <v/>
      </c>
      <c r="K87" s="8" t="str">
        <f>INDEX(Matriz!$L:$L,87)&amp;""</f>
        <v/>
      </c>
    </row>
    <row r="88">
      <c r="A88" s="5" t="str">
        <f>IF(B88="","",IFERROR(INDEX(Contratistas!$B:$B,MATCH("Sí",Contratistas!$A:$A,0))&amp;"","Sin elegir"))</f>
        <v/>
      </c>
      <c r="B88" s="5" t="str">
        <f>INDEX(Matriz!$A:$A,88)&amp;""</f>
        <v/>
      </c>
      <c r="C88" s="5" t="str">
        <f>INDEX(Matriz!$B:$B,88)&amp;""</f>
        <v/>
      </c>
      <c r="D88" s="5" t="str">
        <f>INDEX(Matriz!$E:$E,88)&amp;""</f>
        <v/>
      </c>
      <c r="E88" s="5" t="str">
        <f>INDEX(Matriz!$F:$F,88)&amp;""</f>
        <v/>
      </c>
      <c r="F88" s="5" t="str">
        <f>INDEX(Matriz!$D:$D,88)&amp;""</f>
        <v/>
      </c>
      <c r="G88" s="5" t="str">
        <f>IF(B88="","",IF(F88="Siempre","Sí",IFERROR(INDEX(Contratistas!$A:$Z,MATCH("Sí",Contratistas!$A:$A,0),MATCH(F88,Contratistas!$A$1:$Z$1,0))&amp;"","Revisar")))</f>
        <v/>
      </c>
      <c r="H88" s="5" t="str">
        <f>IF(B88="","",IFERROR(IF(AND(INDEX(Matriz!$G:$G,88)="Sí",INDEX(Contratistas!$K:$K,MATCH("Sí",Contratistas!$A:$A,0))="Sí"),Matriz!$G$1&amp;". ","")&amp;IF(AND(INDEX(Matriz!$H:$H,88)="Sí",INDEX(Contratistas!$L:$L,MATCH("Sí",Contratistas!$A:$A,0))="Sí"),Matriz!$H$1&amp;". ","")&amp;IF(AND(INDEX(Matriz!$I:$I,88)="Sí",INDEX(Contratistas!$M:$M,MATCH("Sí",Contratistas!$A:$A,0))="Sí"),Matriz!$I$1&amp;". ",""),""))</f>
        <v/>
      </c>
      <c r="I88" s="5" t="str">
        <f>IF(B88="","",IF(A88="Sin elegir","Revisar",IF(G88="Sí",IF(H88="","No","Sí"),IF(G88="No","No","Revisar"))))</f>
        <v/>
      </c>
      <c r="J88" s="5" t="str">
        <f>IF(I88="Sí",INDEX(Matriz!$J:$J,88)&amp;"","")</f>
        <v/>
      </c>
      <c r="K88" s="8" t="str">
        <f>INDEX(Matriz!$L:$L,88)&amp;""</f>
        <v/>
      </c>
    </row>
    <row r="89">
      <c r="A89" s="5" t="str">
        <f>IF(B89="","",IFERROR(INDEX(Contratistas!$B:$B,MATCH("Sí",Contratistas!$A:$A,0))&amp;"","Sin elegir"))</f>
        <v/>
      </c>
      <c r="B89" s="5" t="str">
        <f>INDEX(Matriz!$A:$A,89)&amp;""</f>
        <v/>
      </c>
      <c r="C89" s="5" t="str">
        <f>INDEX(Matriz!$B:$B,89)&amp;""</f>
        <v/>
      </c>
      <c r="D89" s="5" t="str">
        <f>INDEX(Matriz!$E:$E,89)&amp;""</f>
        <v/>
      </c>
      <c r="E89" s="5" t="str">
        <f>INDEX(Matriz!$F:$F,89)&amp;""</f>
        <v/>
      </c>
      <c r="F89" s="5" t="str">
        <f>INDEX(Matriz!$D:$D,89)&amp;""</f>
        <v/>
      </c>
      <c r="G89" s="5" t="str">
        <f>IF(B89="","",IF(F89="Siempre","Sí",IFERROR(INDEX(Contratistas!$A:$Z,MATCH("Sí",Contratistas!$A:$A,0),MATCH(F89,Contratistas!$A$1:$Z$1,0))&amp;"","Revisar")))</f>
        <v/>
      </c>
      <c r="H89" s="5" t="str">
        <f>IF(B89="","",IFERROR(IF(AND(INDEX(Matriz!$G:$G,89)="Sí",INDEX(Contratistas!$K:$K,MATCH("Sí",Contratistas!$A:$A,0))="Sí"),Matriz!$G$1&amp;". ","")&amp;IF(AND(INDEX(Matriz!$H:$H,89)="Sí",INDEX(Contratistas!$L:$L,MATCH("Sí",Contratistas!$A:$A,0))="Sí"),Matriz!$H$1&amp;". ","")&amp;IF(AND(INDEX(Matriz!$I:$I,89)="Sí",INDEX(Contratistas!$M:$M,MATCH("Sí",Contratistas!$A:$A,0))="Sí"),Matriz!$I$1&amp;". ",""),""))</f>
        <v/>
      </c>
      <c r="I89" s="5" t="str">
        <f>IF(B89="","",IF(A89="Sin elegir","Revisar",IF(G89="Sí",IF(H89="","No","Sí"),IF(G89="No","No","Revisar"))))</f>
        <v/>
      </c>
      <c r="J89" s="5" t="str">
        <f>IF(I89="Sí",INDEX(Matriz!$J:$J,89)&amp;"","")</f>
        <v/>
      </c>
      <c r="K89" s="8" t="str">
        <f>INDEX(Matriz!$L:$L,89)&amp;""</f>
        <v/>
      </c>
    </row>
    <row r="90">
      <c r="A90" s="5" t="str">
        <f>IF(B90="","",IFERROR(INDEX(Contratistas!$B:$B,MATCH("Sí",Contratistas!$A:$A,0))&amp;"","Sin elegir"))</f>
        <v/>
      </c>
      <c r="B90" s="5" t="str">
        <f>INDEX(Matriz!$A:$A,90)&amp;""</f>
        <v/>
      </c>
      <c r="C90" s="5" t="str">
        <f>INDEX(Matriz!$B:$B,90)&amp;""</f>
        <v/>
      </c>
      <c r="D90" s="5" t="str">
        <f>INDEX(Matriz!$E:$E,90)&amp;""</f>
        <v/>
      </c>
      <c r="E90" s="5" t="str">
        <f>INDEX(Matriz!$F:$F,90)&amp;""</f>
        <v/>
      </c>
      <c r="F90" s="5" t="str">
        <f>INDEX(Matriz!$D:$D,90)&amp;""</f>
        <v/>
      </c>
      <c r="G90" s="5" t="str">
        <f>IF(B90="","",IF(F90="Siempre","Sí",IFERROR(INDEX(Contratistas!$A:$Z,MATCH("Sí",Contratistas!$A:$A,0),MATCH(F90,Contratistas!$A$1:$Z$1,0))&amp;"","Revisar")))</f>
        <v/>
      </c>
      <c r="H90" s="5" t="str">
        <f>IF(B90="","",IFERROR(IF(AND(INDEX(Matriz!$G:$G,90)="Sí",INDEX(Contratistas!$K:$K,MATCH("Sí",Contratistas!$A:$A,0))="Sí"),Matriz!$G$1&amp;". ","")&amp;IF(AND(INDEX(Matriz!$H:$H,90)="Sí",INDEX(Contratistas!$L:$L,MATCH("Sí",Contratistas!$A:$A,0))="Sí"),Matriz!$H$1&amp;". ","")&amp;IF(AND(INDEX(Matriz!$I:$I,90)="Sí",INDEX(Contratistas!$M:$M,MATCH("Sí",Contratistas!$A:$A,0))="Sí"),Matriz!$I$1&amp;". ",""),""))</f>
        <v/>
      </c>
      <c r="I90" s="5" t="str">
        <f>IF(B90="","",IF(A90="Sin elegir","Revisar",IF(G90="Sí",IF(H90="","No","Sí"),IF(G90="No","No","Revisar"))))</f>
        <v/>
      </c>
      <c r="J90" s="5" t="str">
        <f>IF(I90="Sí",INDEX(Matriz!$J:$J,90)&amp;"","")</f>
        <v/>
      </c>
      <c r="K90" s="8" t="str">
        <f>INDEX(Matriz!$L:$L,90)&amp;""</f>
        <v/>
      </c>
    </row>
    <row r="91">
      <c r="A91" s="5" t="str">
        <f>IF(B91="","",IFERROR(INDEX(Contratistas!$B:$B,MATCH("Sí",Contratistas!$A:$A,0))&amp;"","Sin elegir"))</f>
        <v/>
      </c>
      <c r="B91" s="5" t="str">
        <f>INDEX(Matriz!$A:$A,91)&amp;""</f>
        <v/>
      </c>
      <c r="C91" s="5" t="str">
        <f>INDEX(Matriz!$B:$B,91)&amp;""</f>
        <v/>
      </c>
      <c r="D91" s="5" t="str">
        <f>INDEX(Matriz!$E:$E,91)&amp;""</f>
        <v/>
      </c>
      <c r="E91" s="5" t="str">
        <f>INDEX(Matriz!$F:$F,91)&amp;""</f>
        <v/>
      </c>
      <c r="F91" s="5" t="str">
        <f>INDEX(Matriz!$D:$D,91)&amp;""</f>
        <v/>
      </c>
      <c r="G91" s="5" t="str">
        <f>IF(B91="","",IF(F91="Siempre","Sí",IFERROR(INDEX(Contratistas!$A:$Z,MATCH("Sí",Contratistas!$A:$A,0),MATCH(F91,Contratistas!$A$1:$Z$1,0))&amp;"","Revisar")))</f>
        <v/>
      </c>
      <c r="H91" s="5" t="str">
        <f>IF(B91="","",IFERROR(IF(AND(INDEX(Matriz!$G:$G,91)="Sí",INDEX(Contratistas!$K:$K,MATCH("Sí",Contratistas!$A:$A,0))="Sí"),Matriz!$G$1&amp;". ","")&amp;IF(AND(INDEX(Matriz!$H:$H,91)="Sí",INDEX(Contratistas!$L:$L,MATCH("Sí",Contratistas!$A:$A,0))="Sí"),Matriz!$H$1&amp;". ","")&amp;IF(AND(INDEX(Matriz!$I:$I,91)="Sí",INDEX(Contratistas!$M:$M,MATCH("Sí",Contratistas!$A:$A,0))="Sí"),Matriz!$I$1&amp;". ",""),""))</f>
        <v/>
      </c>
      <c r="I91" s="5" t="str">
        <f>IF(B91="","",IF(A91="Sin elegir","Revisar",IF(G91="Sí",IF(H91="","No","Sí"),IF(G91="No","No","Revisar"))))</f>
        <v/>
      </c>
      <c r="J91" s="5" t="str">
        <f>IF(I91="Sí",INDEX(Matriz!$J:$J,91)&amp;"","")</f>
        <v/>
      </c>
      <c r="K91" s="8" t="str">
        <f>INDEX(Matriz!$L:$L,91)&amp;""</f>
        <v/>
      </c>
    </row>
    <row r="92">
      <c r="A92" s="5" t="str">
        <f>IF(B92="","",IFERROR(INDEX(Contratistas!$B:$B,MATCH("Sí",Contratistas!$A:$A,0))&amp;"","Sin elegir"))</f>
        <v/>
      </c>
      <c r="B92" s="5" t="str">
        <f>INDEX(Matriz!$A:$A,92)&amp;""</f>
        <v/>
      </c>
      <c r="C92" s="5" t="str">
        <f>INDEX(Matriz!$B:$B,92)&amp;""</f>
        <v/>
      </c>
      <c r="D92" s="5" t="str">
        <f>INDEX(Matriz!$E:$E,92)&amp;""</f>
        <v/>
      </c>
      <c r="E92" s="5" t="str">
        <f>INDEX(Matriz!$F:$F,92)&amp;""</f>
        <v/>
      </c>
      <c r="F92" s="5" t="str">
        <f>INDEX(Matriz!$D:$D,92)&amp;""</f>
        <v/>
      </c>
      <c r="G92" s="5" t="str">
        <f>IF(B92="","",IF(F92="Siempre","Sí",IFERROR(INDEX(Contratistas!$A:$Z,MATCH("Sí",Contratistas!$A:$A,0),MATCH(F92,Contratistas!$A$1:$Z$1,0))&amp;"","Revisar")))</f>
        <v/>
      </c>
      <c r="H92" s="5" t="str">
        <f>IF(B92="","",IFERROR(IF(AND(INDEX(Matriz!$G:$G,92)="Sí",INDEX(Contratistas!$K:$K,MATCH("Sí",Contratistas!$A:$A,0))="Sí"),Matriz!$G$1&amp;". ","")&amp;IF(AND(INDEX(Matriz!$H:$H,92)="Sí",INDEX(Contratistas!$L:$L,MATCH("Sí",Contratistas!$A:$A,0))="Sí"),Matriz!$H$1&amp;". ","")&amp;IF(AND(INDEX(Matriz!$I:$I,92)="Sí",INDEX(Contratistas!$M:$M,MATCH("Sí",Contratistas!$A:$A,0))="Sí"),Matriz!$I$1&amp;". ",""),""))</f>
        <v/>
      </c>
      <c r="I92" s="5" t="str">
        <f>IF(B92="","",IF(A92="Sin elegir","Revisar",IF(G92="Sí",IF(H92="","No","Sí"),IF(G92="No","No","Revisar"))))</f>
        <v/>
      </c>
      <c r="J92" s="5" t="str">
        <f>IF(I92="Sí",INDEX(Matriz!$J:$J,92)&amp;"","")</f>
        <v/>
      </c>
      <c r="K92" s="8" t="str">
        <f>INDEX(Matriz!$L:$L,92)&amp;""</f>
        <v/>
      </c>
    </row>
    <row r="93">
      <c r="A93" s="5" t="str">
        <f>IF(B93="","",IFERROR(INDEX(Contratistas!$B:$B,MATCH("Sí",Contratistas!$A:$A,0))&amp;"","Sin elegir"))</f>
        <v/>
      </c>
      <c r="B93" s="5" t="str">
        <f>INDEX(Matriz!$A:$A,93)&amp;""</f>
        <v/>
      </c>
      <c r="C93" s="5" t="str">
        <f>INDEX(Matriz!$B:$B,93)&amp;""</f>
        <v/>
      </c>
      <c r="D93" s="5" t="str">
        <f>INDEX(Matriz!$E:$E,93)&amp;""</f>
        <v/>
      </c>
      <c r="E93" s="5" t="str">
        <f>INDEX(Matriz!$F:$F,93)&amp;""</f>
        <v/>
      </c>
      <c r="F93" s="5" t="str">
        <f>INDEX(Matriz!$D:$D,93)&amp;""</f>
        <v/>
      </c>
      <c r="G93" s="5" t="str">
        <f>IF(B93="","",IF(F93="Siempre","Sí",IFERROR(INDEX(Contratistas!$A:$Z,MATCH("Sí",Contratistas!$A:$A,0),MATCH(F93,Contratistas!$A$1:$Z$1,0))&amp;"","Revisar")))</f>
        <v/>
      </c>
      <c r="H93" s="5" t="str">
        <f>IF(B93="","",IFERROR(IF(AND(INDEX(Matriz!$G:$G,93)="Sí",INDEX(Contratistas!$K:$K,MATCH("Sí",Contratistas!$A:$A,0))="Sí"),Matriz!$G$1&amp;". ","")&amp;IF(AND(INDEX(Matriz!$H:$H,93)="Sí",INDEX(Contratistas!$L:$L,MATCH("Sí",Contratistas!$A:$A,0))="Sí"),Matriz!$H$1&amp;". ","")&amp;IF(AND(INDEX(Matriz!$I:$I,93)="Sí",INDEX(Contratistas!$M:$M,MATCH("Sí",Contratistas!$A:$A,0))="Sí"),Matriz!$I$1&amp;". ",""),""))</f>
        <v/>
      </c>
      <c r="I93" s="5" t="str">
        <f>IF(B93="","",IF(A93="Sin elegir","Revisar",IF(G93="Sí",IF(H93="","No","Sí"),IF(G93="No","No","Revisar"))))</f>
        <v/>
      </c>
      <c r="J93" s="5" t="str">
        <f>IF(I93="Sí",INDEX(Matriz!$J:$J,93)&amp;"","")</f>
        <v/>
      </c>
      <c r="K93" s="8" t="str">
        <f>INDEX(Matriz!$L:$L,93)&amp;""</f>
        <v/>
      </c>
    </row>
    <row r="94">
      <c r="A94" s="5" t="str">
        <f>IF(B94="","",IFERROR(INDEX(Contratistas!$B:$B,MATCH("Sí",Contratistas!$A:$A,0))&amp;"","Sin elegir"))</f>
        <v/>
      </c>
      <c r="B94" s="5" t="str">
        <f>INDEX(Matriz!$A:$A,94)&amp;""</f>
        <v/>
      </c>
      <c r="C94" s="5" t="str">
        <f>INDEX(Matriz!$B:$B,94)&amp;""</f>
        <v/>
      </c>
      <c r="D94" s="5" t="str">
        <f>INDEX(Matriz!$E:$E,94)&amp;""</f>
        <v/>
      </c>
      <c r="E94" s="5" t="str">
        <f>INDEX(Matriz!$F:$F,94)&amp;""</f>
        <v/>
      </c>
      <c r="F94" s="5" t="str">
        <f>INDEX(Matriz!$D:$D,94)&amp;""</f>
        <v/>
      </c>
      <c r="G94" s="5" t="str">
        <f>IF(B94="","",IF(F94="Siempre","Sí",IFERROR(INDEX(Contratistas!$A:$Z,MATCH("Sí",Contratistas!$A:$A,0),MATCH(F94,Contratistas!$A$1:$Z$1,0))&amp;"","Revisar")))</f>
        <v/>
      </c>
      <c r="H94" s="5" t="str">
        <f>IF(B94="","",IFERROR(IF(AND(INDEX(Matriz!$G:$G,94)="Sí",INDEX(Contratistas!$K:$K,MATCH("Sí",Contratistas!$A:$A,0))="Sí"),Matriz!$G$1&amp;". ","")&amp;IF(AND(INDEX(Matriz!$H:$H,94)="Sí",INDEX(Contratistas!$L:$L,MATCH("Sí",Contratistas!$A:$A,0))="Sí"),Matriz!$H$1&amp;". ","")&amp;IF(AND(INDEX(Matriz!$I:$I,94)="Sí",INDEX(Contratistas!$M:$M,MATCH("Sí",Contratistas!$A:$A,0))="Sí"),Matriz!$I$1&amp;". ",""),""))</f>
        <v/>
      </c>
      <c r="I94" s="5" t="str">
        <f>IF(B94="","",IF(A94="Sin elegir","Revisar",IF(G94="Sí",IF(H94="","No","Sí"),IF(G94="No","No","Revisar"))))</f>
        <v/>
      </c>
      <c r="J94" s="5" t="str">
        <f>IF(I94="Sí",INDEX(Matriz!$J:$J,94)&amp;"","")</f>
        <v/>
      </c>
      <c r="K94" s="8" t="str">
        <f>INDEX(Matriz!$L:$L,94)&amp;""</f>
        <v/>
      </c>
    </row>
    <row r="95">
      <c r="A95" s="5" t="str">
        <f>IF(B95="","",IFERROR(INDEX(Contratistas!$B:$B,MATCH("Sí",Contratistas!$A:$A,0))&amp;"","Sin elegir"))</f>
        <v/>
      </c>
      <c r="B95" s="5" t="str">
        <f>INDEX(Matriz!$A:$A,95)&amp;""</f>
        <v/>
      </c>
      <c r="C95" s="5" t="str">
        <f>INDEX(Matriz!$B:$B,95)&amp;""</f>
        <v/>
      </c>
      <c r="D95" s="5" t="str">
        <f>INDEX(Matriz!$E:$E,95)&amp;""</f>
        <v/>
      </c>
      <c r="E95" s="5" t="str">
        <f>INDEX(Matriz!$F:$F,95)&amp;""</f>
        <v/>
      </c>
      <c r="F95" s="5" t="str">
        <f>INDEX(Matriz!$D:$D,95)&amp;""</f>
        <v/>
      </c>
      <c r="G95" s="5" t="str">
        <f>IF(B95="","",IF(F95="Siempre","Sí",IFERROR(INDEX(Contratistas!$A:$Z,MATCH("Sí",Contratistas!$A:$A,0),MATCH(F95,Contratistas!$A$1:$Z$1,0))&amp;"","Revisar")))</f>
        <v/>
      </c>
      <c r="H95" s="5" t="str">
        <f>IF(B95="","",IFERROR(IF(AND(INDEX(Matriz!$G:$G,95)="Sí",INDEX(Contratistas!$K:$K,MATCH("Sí",Contratistas!$A:$A,0))="Sí"),Matriz!$G$1&amp;". ","")&amp;IF(AND(INDEX(Matriz!$H:$H,95)="Sí",INDEX(Contratistas!$L:$L,MATCH("Sí",Contratistas!$A:$A,0))="Sí"),Matriz!$H$1&amp;". ","")&amp;IF(AND(INDEX(Matriz!$I:$I,95)="Sí",INDEX(Contratistas!$M:$M,MATCH("Sí",Contratistas!$A:$A,0))="Sí"),Matriz!$I$1&amp;". ",""),""))</f>
        <v/>
      </c>
      <c r="I95" s="5" t="str">
        <f>IF(B95="","",IF(A95="Sin elegir","Revisar",IF(G95="Sí",IF(H95="","No","Sí"),IF(G95="No","No","Revisar"))))</f>
        <v/>
      </c>
      <c r="J95" s="5" t="str">
        <f>IF(I95="Sí",INDEX(Matriz!$J:$J,95)&amp;"","")</f>
        <v/>
      </c>
      <c r="K95" s="8" t="str">
        <f>INDEX(Matriz!$L:$L,95)&amp;""</f>
        <v/>
      </c>
    </row>
    <row r="96">
      <c r="A96" s="5" t="str">
        <f>IF(B96="","",IFERROR(INDEX(Contratistas!$B:$B,MATCH("Sí",Contratistas!$A:$A,0))&amp;"","Sin elegir"))</f>
        <v/>
      </c>
      <c r="B96" s="5" t="str">
        <f>INDEX(Matriz!$A:$A,96)&amp;""</f>
        <v/>
      </c>
      <c r="C96" s="5" t="str">
        <f>INDEX(Matriz!$B:$B,96)&amp;""</f>
        <v/>
      </c>
      <c r="D96" s="5" t="str">
        <f>INDEX(Matriz!$E:$E,96)&amp;""</f>
        <v/>
      </c>
      <c r="E96" s="5" t="str">
        <f>INDEX(Matriz!$F:$F,96)&amp;""</f>
        <v/>
      </c>
      <c r="F96" s="5" t="str">
        <f>INDEX(Matriz!$D:$D,96)&amp;""</f>
        <v/>
      </c>
      <c r="G96" s="5" t="str">
        <f>IF(B96="","",IF(F96="Siempre","Sí",IFERROR(INDEX(Contratistas!$A:$Z,MATCH("Sí",Contratistas!$A:$A,0),MATCH(F96,Contratistas!$A$1:$Z$1,0))&amp;"","Revisar")))</f>
        <v/>
      </c>
      <c r="H96" s="5" t="str">
        <f>IF(B96="","",IFERROR(IF(AND(INDEX(Matriz!$G:$G,96)="Sí",INDEX(Contratistas!$K:$K,MATCH("Sí",Contratistas!$A:$A,0))="Sí"),Matriz!$G$1&amp;". ","")&amp;IF(AND(INDEX(Matriz!$H:$H,96)="Sí",INDEX(Contratistas!$L:$L,MATCH("Sí",Contratistas!$A:$A,0))="Sí"),Matriz!$H$1&amp;". ","")&amp;IF(AND(INDEX(Matriz!$I:$I,96)="Sí",INDEX(Contratistas!$M:$M,MATCH("Sí",Contratistas!$A:$A,0))="Sí"),Matriz!$I$1&amp;". ",""),""))</f>
        <v/>
      </c>
      <c r="I96" s="5" t="str">
        <f>IF(B96="","",IF(A96="Sin elegir","Revisar",IF(G96="Sí",IF(H96="","No","Sí"),IF(G96="No","No","Revisar"))))</f>
        <v/>
      </c>
      <c r="J96" s="5" t="str">
        <f>IF(I96="Sí",INDEX(Matriz!$J:$J,96)&amp;"","")</f>
        <v/>
      </c>
      <c r="K96" s="8" t="str">
        <f>INDEX(Matriz!$L:$L,96)&amp;""</f>
        <v/>
      </c>
    </row>
    <row r="97">
      <c r="A97" s="5" t="str">
        <f>IF(B97="","",IFERROR(INDEX(Contratistas!$B:$B,MATCH("Sí",Contratistas!$A:$A,0))&amp;"","Sin elegir"))</f>
        <v/>
      </c>
      <c r="B97" s="5" t="str">
        <f>INDEX(Matriz!$A:$A,97)&amp;""</f>
        <v/>
      </c>
      <c r="C97" s="5" t="str">
        <f>INDEX(Matriz!$B:$B,97)&amp;""</f>
        <v/>
      </c>
      <c r="D97" s="5" t="str">
        <f>INDEX(Matriz!$E:$E,97)&amp;""</f>
        <v/>
      </c>
      <c r="E97" s="5" t="str">
        <f>INDEX(Matriz!$F:$F,97)&amp;""</f>
        <v/>
      </c>
      <c r="F97" s="5" t="str">
        <f>INDEX(Matriz!$D:$D,97)&amp;""</f>
        <v/>
      </c>
      <c r="G97" s="5" t="str">
        <f>IF(B97="","",IF(F97="Siempre","Sí",IFERROR(INDEX(Contratistas!$A:$Z,MATCH("Sí",Contratistas!$A:$A,0),MATCH(F97,Contratistas!$A$1:$Z$1,0))&amp;"","Revisar")))</f>
        <v/>
      </c>
      <c r="H97" s="5" t="str">
        <f>IF(B97="","",IFERROR(IF(AND(INDEX(Matriz!$G:$G,97)="Sí",INDEX(Contratistas!$K:$K,MATCH("Sí",Contratistas!$A:$A,0))="Sí"),Matriz!$G$1&amp;". ","")&amp;IF(AND(INDEX(Matriz!$H:$H,97)="Sí",INDEX(Contratistas!$L:$L,MATCH("Sí",Contratistas!$A:$A,0))="Sí"),Matriz!$H$1&amp;". ","")&amp;IF(AND(INDEX(Matriz!$I:$I,97)="Sí",INDEX(Contratistas!$M:$M,MATCH("Sí",Contratistas!$A:$A,0))="Sí"),Matriz!$I$1&amp;". ",""),""))</f>
        <v/>
      </c>
      <c r="I97" s="5" t="str">
        <f>IF(B97="","",IF(A97="Sin elegir","Revisar",IF(G97="Sí",IF(H97="","No","Sí"),IF(G97="No","No","Revisar"))))</f>
        <v/>
      </c>
      <c r="J97" s="5" t="str">
        <f>IF(I97="Sí",INDEX(Matriz!$J:$J,97)&amp;"","")</f>
        <v/>
      </c>
      <c r="K97" s="8" t="str">
        <f>INDEX(Matriz!$L:$L,97)&amp;""</f>
        <v/>
      </c>
    </row>
    <row r="98">
      <c r="A98" s="5" t="str">
        <f>IF(B98="","",IFERROR(INDEX(Contratistas!$B:$B,MATCH("Sí",Contratistas!$A:$A,0))&amp;"","Sin elegir"))</f>
        <v/>
      </c>
      <c r="B98" s="5" t="str">
        <f>INDEX(Matriz!$A:$A,98)&amp;""</f>
        <v/>
      </c>
      <c r="C98" s="5" t="str">
        <f>INDEX(Matriz!$B:$B,98)&amp;""</f>
        <v/>
      </c>
      <c r="D98" s="5" t="str">
        <f>INDEX(Matriz!$E:$E,98)&amp;""</f>
        <v/>
      </c>
      <c r="E98" s="5" t="str">
        <f>INDEX(Matriz!$F:$F,98)&amp;""</f>
        <v/>
      </c>
      <c r="F98" s="5" t="str">
        <f>INDEX(Matriz!$D:$D,98)&amp;""</f>
        <v/>
      </c>
      <c r="G98" s="5" t="str">
        <f>IF(B98="","",IF(F98="Siempre","Sí",IFERROR(INDEX(Contratistas!$A:$Z,MATCH("Sí",Contratistas!$A:$A,0),MATCH(F98,Contratistas!$A$1:$Z$1,0))&amp;"","Revisar")))</f>
        <v/>
      </c>
      <c r="H98" s="5" t="str">
        <f>IF(B98="","",IFERROR(IF(AND(INDEX(Matriz!$G:$G,98)="Sí",INDEX(Contratistas!$K:$K,MATCH("Sí",Contratistas!$A:$A,0))="Sí"),Matriz!$G$1&amp;". ","")&amp;IF(AND(INDEX(Matriz!$H:$H,98)="Sí",INDEX(Contratistas!$L:$L,MATCH("Sí",Contratistas!$A:$A,0))="Sí"),Matriz!$H$1&amp;". ","")&amp;IF(AND(INDEX(Matriz!$I:$I,98)="Sí",INDEX(Contratistas!$M:$M,MATCH("Sí",Contratistas!$A:$A,0))="Sí"),Matriz!$I$1&amp;". ",""),""))</f>
        <v/>
      </c>
      <c r="I98" s="5" t="str">
        <f>IF(B98="","",IF(A98="Sin elegir","Revisar",IF(G98="Sí",IF(H98="","No","Sí"),IF(G98="No","No","Revisar"))))</f>
        <v/>
      </c>
      <c r="J98" s="5" t="str">
        <f>IF(I98="Sí",INDEX(Matriz!$J:$J,98)&amp;"","")</f>
        <v/>
      </c>
      <c r="K98" s="8" t="str">
        <f>INDEX(Matriz!$L:$L,98)&amp;""</f>
        <v/>
      </c>
    </row>
    <row r="99">
      <c r="A99" s="5" t="str">
        <f>IF(B99="","",IFERROR(INDEX(Contratistas!$B:$B,MATCH("Sí",Contratistas!$A:$A,0))&amp;"","Sin elegir"))</f>
        <v/>
      </c>
      <c r="B99" s="5" t="str">
        <f>INDEX(Matriz!$A:$A,99)&amp;""</f>
        <v/>
      </c>
      <c r="C99" s="5" t="str">
        <f>INDEX(Matriz!$B:$B,99)&amp;""</f>
        <v/>
      </c>
      <c r="D99" s="5" t="str">
        <f>INDEX(Matriz!$E:$E,99)&amp;""</f>
        <v/>
      </c>
      <c r="E99" s="5" t="str">
        <f>INDEX(Matriz!$F:$F,99)&amp;""</f>
        <v/>
      </c>
      <c r="F99" s="5" t="str">
        <f>INDEX(Matriz!$D:$D,99)&amp;""</f>
        <v/>
      </c>
      <c r="G99" s="5" t="str">
        <f>IF(B99="","",IF(F99="Siempre","Sí",IFERROR(INDEX(Contratistas!$A:$Z,MATCH("Sí",Contratistas!$A:$A,0),MATCH(F99,Contratistas!$A$1:$Z$1,0))&amp;"","Revisar")))</f>
        <v/>
      </c>
      <c r="H99" s="5" t="str">
        <f>IF(B99="","",IFERROR(IF(AND(INDEX(Matriz!$G:$G,99)="Sí",INDEX(Contratistas!$K:$K,MATCH("Sí",Contratistas!$A:$A,0))="Sí"),Matriz!$G$1&amp;". ","")&amp;IF(AND(INDEX(Matriz!$H:$H,99)="Sí",INDEX(Contratistas!$L:$L,MATCH("Sí",Contratistas!$A:$A,0))="Sí"),Matriz!$H$1&amp;". ","")&amp;IF(AND(INDEX(Matriz!$I:$I,99)="Sí",INDEX(Contratistas!$M:$M,MATCH("Sí",Contratistas!$A:$A,0))="Sí"),Matriz!$I$1&amp;". ",""),""))</f>
        <v/>
      </c>
      <c r="I99" s="5" t="str">
        <f>IF(B99="","",IF(A99="Sin elegir","Revisar",IF(G99="Sí",IF(H99="","No","Sí"),IF(G99="No","No","Revisar"))))</f>
        <v/>
      </c>
      <c r="J99" s="5" t="str">
        <f>IF(I99="Sí",INDEX(Matriz!$J:$J,99)&amp;"","")</f>
        <v/>
      </c>
      <c r="K99" s="8" t="str">
        <f>INDEX(Matriz!$L:$L,99)&amp;""</f>
        <v/>
      </c>
    </row>
    <row r="100">
      <c r="A100" s="5" t="str">
        <f>IF(B100="","",IFERROR(INDEX(Contratistas!$B:$B,MATCH("Sí",Contratistas!$A:$A,0))&amp;"","Sin elegir"))</f>
        <v/>
      </c>
      <c r="B100" s="5" t="str">
        <f>INDEX(Matriz!$A:$A,100)&amp;""</f>
        <v/>
      </c>
      <c r="C100" s="5" t="str">
        <f>INDEX(Matriz!$B:$B,100)&amp;""</f>
        <v/>
      </c>
      <c r="D100" s="5" t="str">
        <f>INDEX(Matriz!$E:$E,100)&amp;""</f>
        <v/>
      </c>
      <c r="E100" s="5" t="str">
        <f>INDEX(Matriz!$F:$F,100)&amp;""</f>
        <v/>
      </c>
      <c r="F100" s="5" t="str">
        <f>INDEX(Matriz!$D:$D,100)&amp;""</f>
        <v/>
      </c>
      <c r="G100" s="5" t="str">
        <f>IF(B100="","",IF(F100="Siempre","Sí",IFERROR(INDEX(Contratistas!$A:$Z,MATCH("Sí",Contratistas!$A:$A,0),MATCH(F100,Contratistas!$A$1:$Z$1,0))&amp;"","Revisar")))</f>
        <v/>
      </c>
      <c r="H100" s="5" t="str">
        <f>IF(B100="","",IFERROR(IF(AND(INDEX(Matriz!$G:$G,100)="Sí",INDEX(Contratistas!$K:$K,MATCH("Sí",Contratistas!$A:$A,0))="Sí"),Matriz!$G$1&amp;". ","")&amp;IF(AND(INDEX(Matriz!$H:$H,100)="Sí",INDEX(Contratistas!$L:$L,MATCH("Sí",Contratistas!$A:$A,0))="Sí"),Matriz!$H$1&amp;". ","")&amp;IF(AND(INDEX(Matriz!$I:$I,100)="Sí",INDEX(Contratistas!$M:$M,MATCH("Sí",Contratistas!$A:$A,0))="Sí"),Matriz!$I$1&amp;". ",""),""))</f>
        <v/>
      </c>
      <c r="I100" s="5" t="str">
        <f>IF(B100="","",IF(A100="Sin elegir","Revisar",IF(G100="Sí",IF(H100="","No","Sí"),IF(G100="No","No","Revisar"))))</f>
        <v/>
      </c>
      <c r="J100" s="5" t="str">
        <f>IF(I100="Sí",INDEX(Matriz!$J:$J,100)&amp;"","")</f>
        <v/>
      </c>
      <c r="K100" s="8" t="str">
        <f>INDEX(Matriz!$L:$L,100)&amp;""</f>
        <v/>
      </c>
    </row>
    <row r="101">
      <c r="A101" s="5" t="str">
        <f>IF(B101="","",IFERROR(INDEX(Contratistas!$B:$B,MATCH("Sí",Contratistas!$A:$A,0))&amp;"","Sin elegir"))</f>
        <v/>
      </c>
      <c r="B101" s="5" t="str">
        <f>INDEX(Matriz!$A:$A,101)&amp;""</f>
        <v/>
      </c>
      <c r="C101" s="5" t="str">
        <f>INDEX(Matriz!$B:$B,101)&amp;""</f>
        <v/>
      </c>
      <c r="D101" s="5" t="str">
        <f>INDEX(Matriz!$E:$E,101)&amp;""</f>
        <v/>
      </c>
      <c r="E101" s="5" t="str">
        <f>INDEX(Matriz!$F:$F,101)&amp;""</f>
        <v/>
      </c>
      <c r="F101" s="5" t="str">
        <f>INDEX(Matriz!$D:$D,101)&amp;""</f>
        <v/>
      </c>
      <c r="G101" s="5" t="str">
        <f>IF(B101="","",IF(F101="Siempre","Sí",IFERROR(INDEX(Contratistas!$A:$Z,MATCH("Sí",Contratistas!$A:$A,0),MATCH(F101,Contratistas!$A$1:$Z$1,0))&amp;"","Revisar")))</f>
        <v/>
      </c>
      <c r="H101" s="5" t="str">
        <f>IF(B101="","",IFERROR(IF(AND(INDEX(Matriz!$G:$G,101)="Sí",INDEX(Contratistas!$K:$K,MATCH("Sí",Contratistas!$A:$A,0))="Sí"),Matriz!$G$1&amp;". ","")&amp;IF(AND(INDEX(Matriz!$H:$H,101)="Sí",INDEX(Contratistas!$L:$L,MATCH("Sí",Contratistas!$A:$A,0))="Sí"),Matriz!$H$1&amp;". ","")&amp;IF(AND(INDEX(Matriz!$I:$I,101)="Sí",INDEX(Contratistas!$M:$M,MATCH("Sí",Contratistas!$A:$A,0))="Sí"),Matriz!$I$1&amp;". ",""),""))</f>
        <v/>
      </c>
      <c r="I101" s="5" t="str">
        <f>IF(B101="","",IF(A101="Sin elegir","Revisar",IF(G101="Sí",IF(H101="","No","Sí"),IF(G101="No","No","Revisar"))))</f>
        <v/>
      </c>
      <c r="J101" s="5" t="str">
        <f>IF(I101="Sí",INDEX(Matriz!$J:$J,101)&amp;"","")</f>
        <v/>
      </c>
      <c r="K101" s="8" t="str">
        <f>INDEX(Matriz!$L:$L,101)&amp;""</f>
        <v/>
      </c>
    </row>
  </sheetData>
  <autoFilter ref="A1:K101"/>
  <pageMargins left="0.5" right="0.5" top="0.6" bottom="0.8" header="0.3" footer="0.4"/>
  <pageSetup paperSize="9" orientation="landscape" fitToWidth="1" fitToHeight="0"/>
  <headerFooter>
    <oddFooter>&amp;L&amp;8auditans.com/recursos/matriz-documental-de-contratistas-excel
Versión 1.0 · 20 de abril de 2026&amp;R&amp;8
Página &amp;P de &amp;N</oddFooter>
  </headerFooter>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58" customWidth="1"/>
    <col min="2" max="2" width="24" customWidth="1"/>
  </cols>
  <sheetData>
    <row r="1">
      <c r="A1" s="1" t="inlineStr">
        <is>
          <t xml:space="preserve">Indicador</t>
        </is>
      </c>
      <c r="B1" s="1" t="inlineStr">
        <is>
          <t xml:space="preserve">Valor</t>
        </is>
      </c>
    </row>
    <row r="2">
      <c r="A2" s="0" t="inlineStr">
        <is>
          <t xml:space="preserve">Requisitos de la matriz</t>
        </is>
      </c>
      <c r="B2" s="5">
        <f>COUNTA(Matriz!$A:$A)-1</f>
        <v>24</v>
      </c>
    </row>
    <row r="3">
      <c r="A3" s="0" t="inlineStr">
        <is>
          <t xml:space="preserve">Se piden a la firma</t>
        </is>
      </c>
      <c r="B3" s="5">
        <f>COUNTIF(Matriz!$B:$B,"Firma")</f>
        <v>10</v>
      </c>
    </row>
    <row r="4">
      <c r="A4" s="0" t="inlineStr">
        <is>
          <t xml:space="preserve">Se piden a cada socio o titular</t>
        </is>
      </c>
      <c r="B4" s="5">
        <f>COUNTIF(Matriz!$B:$B,"Cada socio o titular")</f>
        <v>2</v>
      </c>
    </row>
    <row r="5">
      <c r="A5" s="0" t="inlineStr">
        <is>
          <t xml:space="preserve">Se piden a cada empleado</t>
        </is>
      </c>
      <c r="B5" s="5">
        <f>COUNTIF(Matriz!$B:$B,"Cada empleado")</f>
        <v>8</v>
      </c>
    </row>
    <row r="6">
      <c r="A6" s="0" t="inlineStr">
        <is>
          <t xml:space="preserve">Se piden a cada vehículo</t>
        </is>
      </c>
      <c r="B6" s="5">
        <f>COUNTIF(Matriz!$B:$B,"Cada vehículo")</f>
        <v>3</v>
      </c>
    </row>
    <row r="7">
      <c r="A7" s="0" t="inlineStr">
        <is>
          <t xml:space="preserve">Se piden a cada máquina</t>
        </is>
      </c>
      <c r="B7" s="5">
        <f>COUNTIF(Matriz!$B:$B,"Cada máquina")</f>
        <v>1</v>
      </c>
    </row>
    <row r="8">
      <c r="A8" s="0" t="inlineStr">
        <is>
          <t xml:space="preserve">Se piden una vez por contrato</t>
        </is>
      </c>
      <c r="B8" s="5">
        <f>COUNTIF(Matriz!$C:$C,"Contrato")</f>
        <v>2</v>
      </c>
    </row>
    <row r="9">
      <c r="A9" s="0" t="inlineStr">
        <is>
          <t xml:space="preserve">Dependen de una condición</t>
        </is>
      </c>
      <c r="B9" s="5">
        <f>B2-COUNTIF(Matriz!$D:$D,"Siempre")</f>
        <v>20</v>
      </c>
    </row>
    <row r="10">
      <c r="A10" s="0" t="inlineStr">
        <is>
          <t xml:space="preserve">Mensuales</t>
        </is>
      </c>
      <c r="B10" s="5">
        <f>COUNTIF(Matriz!$E:$E,"Mensual")</f>
        <v>5</v>
      </c>
    </row>
    <row r="11">
      <c r="A11" s="0" t="inlineStr">
        <is>
          <t xml:space="preserve">Con fecha impresa</t>
        </is>
      </c>
      <c r="B11" s="5">
        <f>COUNTIF(Matriz!$E:$E,"Con fecha impresa")</f>
        <v>7</v>
      </c>
    </row>
    <row r="12">
      <c r="A12" s="0" t="inlineStr">
        <is>
          <t xml:space="preserve">Por plazo desde su emisión</t>
        </is>
      </c>
      <c r="B12" s="5">
        <f>COUNTIF(Matriz!$E:$E,"Por plazo desde su emisión")</f>
        <v>6</v>
      </c>
    </row>
    <row r="13">
      <c r="A13" s="0" t="inlineStr">
        <is>
          <t xml:space="preserve">Anuales en un mes fijo</t>
        </is>
      </c>
      <c r="B13" s="5">
        <f>COUNTIF(Matriz!$E:$E,"Anual en un mes fijo")</f>
        <v>1</v>
      </c>
    </row>
    <row r="14">
      <c r="A14" s="0" t="inlineStr">
        <is>
          <t xml:space="preserve">Sin vencimiento</t>
        </is>
      </c>
      <c r="B14" s="5">
        <f>COUNTIF(Matriz!$E:$E,"Sin vencimiento")</f>
        <v>5</v>
      </c>
    </row>
    <row r="15">
      <c r="A15" s="0" t="inlineStr">
        <is>
          <t xml:space="preserve">Frenan el ingreso</t>
        </is>
      </c>
      <c r="B15" s="5">
        <f>COUNTIF(Matriz!$J:$J,"Sí")</f>
        <v>14</v>
      </c>
    </row>
    <row r="16">
      <c r="A16" s="5" t="str">
        <f>"Se piden en "&amp;Matriz!$G$1</f>
        <v>Se piden en Planta principal</v>
      </c>
      <c r="B16" s="5">
        <f>COUNTIF(Matriz!$G:$G,"Sí")</f>
        <v>23</v>
      </c>
    </row>
    <row r="17">
      <c r="A17" s="5" t="str">
        <f>"Se piden en "&amp;Matriz!$H$1</f>
        <v>Se piden en Planta Pilar</v>
      </c>
      <c r="B17" s="5">
        <f>COUNTIF(Matriz!$H:$H,"Sí")</f>
        <v>24</v>
      </c>
    </row>
    <row r="18">
      <c r="A18" s="5" t="str">
        <f>"Se piden en "&amp;Matriz!$I$1</f>
        <v>Se piden en Oficinas Centro</v>
      </c>
      <c r="B18" s="5">
        <f>COUNTIF(Matriz!$I:$I,"Sí")</f>
        <v>16</v>
      </c>
    </row>
    <row r="19">
      <c r="A19" s="0" t="inlineStr">
        <is>
          <t xml:space="preserve">Filas de la matriz por completar</t>
        </is>
      </c>
      <c r="B19" s="5">
        <f>COUNTIF(Matriz!$M:$M,"Falta definir")+COUNTIF(Matriz!$M:$M,"Sin sitio")</f>
        <v>0</v>
      </c>
    </row>
    <row r="20">
      <c r="A20" s="0" t="inlineStr">
        <is>
          <t xml:space="preserve">Contratistas cargados</t>
        </is>
      </c>
      <c r="B20" s="5">
        <f>COUNTA(Contratistas!$B:$B)-1</f>
        <v>4</v>
      </c>
    </row>
    <row r="21">
      <c r="A21" s="0" t="inlineStr">
        <is>
          <t xml:space="preserve">Contratistas marcados para aplicar la matriz (debe ser uno)</t>
        </is>
      </c>
      <c r="B21" s="5">
        <f>COUNTIF(Contratistas!$A:$A,"Sí")</f>
        <v>1</v>
      </c>
    </row>
    <row r="22">
      <c r="A22" s="0" t="inlineStr">
        <is>
          <t xml:space="preserve">Contratista al que se aplica</t>
        </is>
      </c>
      <c r="B22" s="5" t="str">
        <f>IFERROR(INDEX(Contratistas!$B:$B,MATCH("Sí",Contratistas!$A:$A,0))&amp;"","Sin elegir")</f>
        <v>Montajes Industriales</v>
      </c>
    </row>
    <row r="23">
      <c r="A23" s="0" t="inlineStr">
        <is>
          <t xml:space="preserve">Requisitos que se le piden</t>
        </is>
      </c>
      <c r="B23" s="5">
        <f>COUNTIF('Lista del contratista'!$I:$I,"Sí")</f>
        <v>22</v>
      </c>
    </row>
    <row r="24">
      <c r="A24" s="0" t="inlineStr">
        <is>
          <t xml:space="preserve">De ellos, frenan el ingreso</t>
        </is>
      </c>
      <c r="B24" s="5">
        <f>COUNTIFS('Lista del contratista'!$I:$I,"Sí",'Lista del contratista'!$J:$J,"Sí")</f>
        <v>12</v>
      </c>
    </row>
    <row r="25">
      <c r="A25" s="0" t="inlineStr">
        <is>
          <t xml:space="preserve">De ellos, mensuales</t>
        </is>
      </c>
      <c r="B25" s="5">
        <f>COUNTIFS('Lista del contratista'!$I:$I,"Sí",'Lista del contratista'!$D:$D,"Mensual")</f>
        <v>5</v>
      </c>
    </row>
    <row r="26">
      <c r="A26" s="0" t="inlineStr">
        <is>
          <t xml:space="preserve">Requisitos a revisar</t>
        </is>
      </c>
      <c r="B26" s="5">
        <f>COUNTIF('Lista del contratista'!$I:$I,"Revisar")</f>
        <v>0</v>
      </c>
    </row>
  </sheetData>
  <pageMargins left="0.5" right="0.5" top="0.6" bottom="0.8" header="0.3" footer="0.4"/>
  <pageSetup paperSize="9" orientation="landscape" fitToWidth="1" fitToHeight="0"/>
  <headerFooter>
    <oddFooter>&amp;L&amp;8auditans.com/recursos/matriz-documental-de-contratistas-excel
Versión 1.0 · 20 de abril de 2026&amp;R&amp;8
Página &amp;P de &amp;N</oddFooter>
  </headerFooter>
</worksheet>
</file>

<file path=xl/worksheets/sheet5.xml><?xml version="1.0" encoding="utf-8"?>
<worksheet xmlns="http://schemas.openxmlformats.org/spreadsheetml/2006/main" xmlns:r="http://schemas.openxmlformats.org/officeDocument/2006/relationships">
  <sheetPr>
    <pageSetUpPr fitToPage="1"/>
  </sheetPr>
  <sheetViews>
    <sheetView workbookViewId="0">
      <pane ySplit="1" topLeftCell="A2" activePane="bottomLeft" state="frozen"/>
      <selection pane="bottomLeft"/>
    </sheetView>
  </sheetViews>
  <sheetFormatPr defaultRowHeight="15"/>
  <cols>
    <col min="1" max="1" width="120" customWidth="1"/>
  </cols>
  <sheetData>
    <row r="1">
      <c r="A1" s="1" t="inlineStr">
        <is>
          <t xml:space="preserve">Cómo usar esta planilla</t>
        </is>
      </c>
    </row>
    <row r="2">
      <c r="A2" s="4" t="inlineStr">
        <is>
          <t xml:space="preserve">Matriz documental de contratistas</t>
        </is>
      </c>
    </row>
    <row r="3">
      <c r="A3" s="4" t="inlineStr">
        <is>
          <t xml:space="preserve">Esta matriz es la regla de [razón social de la empresa]: qué documento se le pide a cada contratista, a quién, en qué casos, en qué sitios, cada cuánto y con qué consecuencia si falta. Los requisitos de ejemplo son un punto de partida: cámbielos, bórrelos o agregue los suyos.</t>
        </is>
      </c>
    </row>
    <row r="4">
      <c r="A4" s="4" t="inlineStr">
        <is>
          <t xml:space="preserve">1. En la hoja Matriz, cambie los tres encabezados de sitio por los nombres de sus sitios. Haga lo mismo, en el mismo orden, en la hoja Contratistas. Si tiene menos de tres sitios, deje No en la columna que sobra.</t>
        </is>
      </c>
    </row>
    <row r="5">
      <c r="A5" s="4" t="inlineStr">
        <is>
          <t xml:space="preserve">2. Revise cada requisito: a quién se le pide, si se pide una vez por contratista o una vez por contrato, la condición, la vigencia, en qué sitios, si frena el ingreso, quién lo revisa y qué se verifica.</t>
        </is>
      </c>
    </row>
    <row r="6">
      <c r="A6" s="4" t="inlineStr">
        <is>
          <t xml:space="preserve">3. En la columna Se pide si, escriba Siempre, o el encabezado exacto de una de las preguntas de la hoja Contratistas. Para una condición nueva, agregue una columna con esa pregunta en la hoja Contratistas, antes de la columna Z.</t>
        </is>
      </c>
    </row>
    <row r="7">
      <c r="A7" s="4" t="inlineStr">
        <is>
          <t xml:space="preserve">4. En la hoja Contratistas, cargue una fila por firma con sus respuestas, Sí o No, y los sitios donde trabaja.</t>
        </is>
      </c>
    </row>
    <row r="8">
      <c r="A8" s="4" t="inlineStr">
        <is>
          <t xml:space="preserve">5. Marque Sí en Aplicar la matriz en un solo contratista. La hoja Lista del contratista muestra, requisito por requisito, si se le pide. Filtre por Sí en la columna Se le pide para ver o imprimir su lista. Donde diga Revisar, falta una respuesta de la firma o la condición no coincide con ninguna pregunta.</t>
        </is>
      </c>
    </row>
    <row r="9">
      <c r="A9" s="4" t="inlineStr">
        <is>
          <t xml:space="preserve">La hoja Lista del contratista no se escribe: todas sus celdas son fórmulas que siguen, fila por fila, las primeras cien filas de la matriz. Para otra firma, cambie la marca de la hoja Contratistas.</t>
        </is>
      </c>
    </row>
    <row r="10">
      <c r="A10" s="4" t="inlineStr">
        <is>
          <t xml:space="preserve">Las condiciones de esta planilla son de la firma. Lo que depende de cada persona, como manejar un vehículo u operar un equipo, se pide solo a quien lo hace. Revise la matriz al menos una vez por año y cada vez que cambie la ley o la operación, y anote la fecha y el responsable de cada cambio.</t>
        </is>
      </c>
    </row>
    <row r="11"/>
    <row r="12">
      <c r="A12" s="4" t="inlineStr">
        <is>
          <t xml:space="preserve">Hoja «Matriz»</t>
        </is>
      </c>
    </row>
    <row r="13">
      <c r="A13" s="4" t="inlineStr">
        <is>
          <t xml:space="preserve">Una fila por requisito.</t>
        </is>
      </c>
    </row>
    <row r="14">
      <c r="A14" s="4" t="inlineStr">
        <is>
          <t xml:space="preserve">Se le pide a: Un documento que es de la persona se pide por persona, y el de un vehículo o una máquina, por cada uno.</t>
        </is>
      </c>
    </row>
    <row r="15">
      <c r="A15" s="4" t="inlineStr">
        <is>
          <t xml:space="preserve">Una vez por: Contratista si el documento sirve para todos sus trabajos. Contrato si se presenta de nuevo con cada trabajo.</t>
        </is>
      </c>
    </row>
    <row r="16">
      <c r="A16" s="4" t="inlineStr">
        <is>
          <t xml:space="preserve">Se pide si: Siempre, o el encabezado exacto de una pregunta de la hoja Contratistas: el requisito se pide solo a quien respondió Sí.</t>
        </is>
      </c>
    </row>
    <row r="17">
      <c r="A17" s="4" t="inlineStr">
        <is>
          <t xml:space="preserve">Plazo o entrega: El plazo, el mes fijo o la fecha de entrega de lo mensual.</t>
        </is>
      </c>
    </row>
    <row r="18">
      <c r="A18" s="4" t="inlineStr">
        <is>
          <t xml:space="preserve">Planta principal: Sí cuando el requisito se pide en ese sitio. Cambie el encabezado por el nombre de su sitio. Lo mismo vale para las dos columnas siguientes.</t>
        </is>
      </c>
    </row>
    <row r="19">
      <c r="A19" s="4" t="inlineStr">
        <is>
          <t xml:space="preserve">Frena el ingreso: Sí cuando, sin el documento vigente, la firma, la persona, el vehículo o la máquina no entra.</t>
        </is>
      </c>
    </row>
    <row r="20">
      <c r="A20" s="4" t="inlineStr">
        <is>
          <t xml:space="preserve">Qué verificar: Dos o tres controles concretos por documento. Es lo que hace que dos revisores decidan igual.</t>
        </is>
      </c>
    </row>
    <row r="21">
      <c r="A21" s="4" t="inlineStr">
        <is>
          <t xml:space="preserve">Control: Se calcula solo: Falta definir si queda vacía alguna columna entre Se le pide a y Quién revisa, salvo el plazo; Sin sitio si no se pide en ninguno; Completa en los demás casos.</t>
        </is>
      </c>
    </row>
    <row r="22"/>
    <row r="23">
      <c r="A23" s="4" t="inlineStr">
        <is>
          <t xml:space="preserve">Hoja «Contratistas»</t>
        </is>
      </c>
    </row>
    <row r="24">
      <c r="A24" s="4" t="inlineStr">
        <is>
          <t xml:space="preserve">Una fila por contratista, con lo que respondió al alta y los sitios donde trabaja. La marca de la primera columna elige a qué firma se aplica la matriz.</t>
        </is>
      </c>
    </row>
    <row r="25">
      <c r="A25" s="4" t="inlineStr">
        <is>
          <t xml:space="preserve">Aplicar la matriz: Marque Sí en un solo contratista. Si hay más de uno marcado, la lista toma el primero.</t>
        </is>
      </c>
    </row>
    <row r="26">
      <c r="A26" s="4" t="inlineStr">
        <is>
          <t xml:space="preserve">Ingresan independientes: Socios, titulares, monotributistas o autónomos que entran al sitio ellos mismos.</t>
        </is>
      </c>
    </row>
    <row r="27">
      <c r="A27" s="4" t="inlineStr">
        <is>
          <t xml:space="preserve">Planta principal: Sí cuando el contratista trabaja en ese sitio. Los tres sitios van en el mismo orden que en la hoja Matriz.</t>
        </is>
      </c>
    </row>
    <row r="28">
      <c r="A28" s="4" t="inlineStr">
        <is>
          <t xml:space="preserve">Perfil: Se calcula solo: Faltan respuestas mientras quede una pregunta o un sitio sin responder.</t>
        </is>
      </c>
    </row>
    <row r="29"/>
    <row r="30">
      <c r="A30" s="4" t="inlineStr">
        <is>
          <t xml:space="preserve">Hoja «Lista del contratista»</t>
        </is>
      </c>
    </row>
    <row r="31">
      <c r="A31" s="4" t="inlineStr">
        <is>
          <t xml:space="preserve">La matriz aplicada al contratista marcado en la hoja Contratistas: una fila por requisito, con la respuesta de la firma a su condición, los sitios donde se le pide y si se le pide. Filtre por Sí en Se le pide para quedarse con su lista.</t>
        </is>
      </c>
    </row>
    <row r="32">
      <c r="A32" s="4" t="inlineStr">
        <is>
          <t xml:space="preserve">Contratista: Se calcula solo: el contratista marcado con Sí en la hoja Contratistas, o Sin elegir.</t>
        </is>
      </c>
    </row>
    <row r="33">
      <c r="A33" s="4" t="inlineStr">
        <is>
          <t xml:space="preserve">Requisito: Se calcula solo: el requisito de la misma fila de la hoja Matriz. Lo mismo hacen las columnas Se le pide a, Vigencia, Plazo o entrega, Se pide si y Qué verificar.</t>
        </is>
      </c>
    </row>
    <row r="34">
      <c r="A34" s="4" t="inlineStr">
        <is>
          <t xml:space="preserve">Respuesta: Se calcula sola: Sí cuando el requisito se pide siempre; si no, lo que el contratista respondió a esa pregunta, vacía si no la respondió. Revisar cuando la condición no coincide con ningún encabezado de la hoja Contratistas o no hay un contratista marcado.</t>
        </is>
      </c>
    </row>
    <row r="35">
      <c r="A35" s="4" t="inlineStr">
        <is>
          <t xml:space="preserve">Sitios: Se calcula sola: los sitios donde el requisito se pide y el contratista trabaja.</t>
        </is>
      </c>
    </row>
    <row r="36">
      <c r="A36" s="4" t="inlineStr">
        <is>
          <t xml:space="preserve">Se le pide: Se calcula sola: Sí cuando la respuesta es Sí y hay al menos un sitio en común; No cuando la respuesta es No o no hay sitio en común; Revisar cuando no hay un contratista marcado, la condición no coincide con ninguna pregunta o la firma no la respondió con Sí o No.</t>
        </is>
      </c>
    </row>
    <row r="37">
      <c r="A37" s="4" t="inlineStr">
        <is>
          <t xml:space="preserve">Frena el ingreso: Se calcula sola: lo que dice la matriz, solo en los requisitos que se le piden.</t>
        </is>
      </c>
    </row>
    <row r="38"/>
    <row r="39">
      <c r="A39" s="4" t="inlineStr">
        <is>
          <t xml:space="preserve">Hoja «Resumen»</t>
        </is>
      </c>
    </row>
    <row r="40">
      <c r="A40" s="4" t="inlineStr">
        <is>
          <t xml:space="preserve">La matriz en números, y el resultado de aplicarla al contratista marcado.</t>
        </is>
      </c>
    </row>
    <row r="41"/>
    <row r="42">
      <c r="A42" s="4" t="inlineStr">
        <is>
          <t xml:space="preserve">auditans.com/recursos/matriz-documental-de-contratistas-excel · Versión 1.0 · 20 de abril de 2026</t>
        </is>
      </c>
    </row>
  </sheetData>
  <pageMargins left="0.5" right="0.5" top="0.6" bottom="0.8" header="0.3" footer="0.4"/>
  <pageSetup paperSize="9" orientation="landscape" fitToWidth="1" fitToHeight="0"/>
  <headerFooter>
    <oddFooter>&amp;L&amp;8auditans.com/recursos/matriz-documental-de-contratistas-excel
Versión 1.0 · 20 de abril de 2026&amp;R&amp;8
Página &amp;P de &amp;N</oddFooter>
  </headerFooter>
</worksheet>
</file>

<file path=docProps/core.xml><?xml version="1.0" encoding="utf-8"?>
<cp:coreProperties xmlns:cp="http://schemas.openxmlformats.org/package/2006/metadata/core-properties" xmlns:dc="http://purl.org/dc/elements/1.1/" xmlns:dcterms="http://purl.org/dc/terms/" xmlns:xsi="http://www.w3.org/2001/XMLSchema-instance">
  <dc:title>Matriz documental de contratistas en Excel</dc:title>
  <dc:creator>Auditans</dc:creator>
  <dc:language>es-AR</dc:language>
  <cp:version>1.0</cp:version>
  <dcterms:created xsi:type="dcterms:W3CDTF">2026-04-20T00:00:00Z</dcterms:created>
  <dcterms:modified xsi:type="dcterms:W3CDTF">2026-04-20T00:00:00Z</dcterms:modified>
</cp:coreProperties>
</file>